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 BLOQ/"/>
    </mc:Choice>
  </mc:AlternateContent>
  <xr:revisionPtr revIDLastSave="3" documentId="8_{B080D3FC-812F-45E3-8118-5FF80B5178E1}" xr6:coauthVersionLast="47" xr6:coauthVersionMax="47" xr10:uidLastSave="{1976FDE4-8BA0-49F0-A737-C851B7F273B4}"/>
  <workbookProtection lockStructure="1"/>
  <bookViews>
    <workbookView xWindow="-120" yWindow="-120" windowWidth="29040" windowHeight="15840" xr2:uid="{00000000-000D-0000-FFFF-FFFF00000000}"/>
  </bookViews>
  <sheets>
    <sheet name="2021 Teusaquill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5" i="1" l="1"/>
  <c r="AR34" i="1"/>
  <c r="AR33" i="1"/>
  <c r="AR32" i="1"/>
  <c r="AR31" i="1"/>
  <c r="AQ33" i="1"/>
  <c r="AQ31" i="1"/>
  <c r="AQ29" i="1"/>
  <c r="AR29" i="1" s="1"/>
  <c r="AQ28" i="1"/>
  <c r="AR28" i="1" s="1"/>
  <c r="AQ27" i="1"/>
  <c r="AR27" i="1" s="1"/>
  <c r="AQ24" i="1"/>
  <c r="AQ25" i="1"/>
  <c r="AR24" i="1"/>
  <c r="AQ23" i="1"/>
  <c r="AQ22" i="1"/>
  <c r="AQ21" i="1"/>
  <c r="AR21" i="1" s="1"/>
  <c r="AQ20" i="1"/>
  <c r="AR20" i="1" s="1"/>
  <c r="AC20" i="1"/>
  <c r="AC29" i="1"/>
  <c r="AC28" i="1"/>
  <c r="AC27" i="1"/>
  <c r="AC26" i="1"/>
  <c r="AC25" i="1"/>
  <c r="AC24" i="1"/>
  <c r="AC23" i="1"/>
  <c r="AC22" i="1"/>
  <c r="AC21" i="1"/>
  <c r="AC19" i="1"/>
  <c r="AC18" i="1"/>
  <c r="AC17" i="1"/>
  <c r="AC16" i="1"/>
  <c r="AC15" i="1"/>
  <c r="AR26" i="1"/>
  <c r="AR25" i="1"/>
  <c r="AR23" i="1"/>
  <c r="AR22" i="1"/>
  <c r="AR19" i="1"/>
  <c r="AR18" i="1"/>
  <c r="AR17" i="1"/>
  <c r="AR16" i="1"/>
  <c r="AR15" i="1"/>
  <c r="AR14" i="1"/>
  <c r="AR13" i="1"/>
  <c r="AM36" i="1"/>
  <c r="AH36" i="1"/>
  <c r="X36" i="1"/>
  <c r="AR36" i="1"/>
  <c r="E28" i="1"/>
  <c r="E27" i="1"/>
  <c r="E26" i="1"/>
  <c r="E25" i="1"/>
  <c r="E24" i="1"/>
  <c r="E23" i="1"/>
  <c r="E22" i="1"/>
  <c r="E21" i="1"/>
  <c r="E20" i="1"/>
  <c r="E19" i="1"/>
  <c r="E18" i="1"/>
  <c r="E17" i="1"/>
  <c r="E16" i="1"/>
  <c r="E15" i="1"/>
  <c r="E14" i="1"/>
  <c r="E13" i="1"/>
  <c r="E29" i="1"/>
  <c r="P29" i="1"/>
  <c r="P28" i="1"/>
  <c r="P27" i="1"/>
  <c r="P26" i="1"/>
  <c r="P25" i="1"/>
  <c r="P24" i="1"/>
  <c r="P23" i="1"/>
  <c r="L36" i="1"/>
  <c r="P36" i="1"/>
  <c r="O36" i="1"/>
  <c r="N36" i="1"/>
  <c r="M36" i="1"/>
  <c r="AP35" i="1"/>
  <c r="AP34" i="1"/>
  <c r="AP33" i="1"/>
  <c r="AP32" i="1"/>
  <c r="AP31" i="1"/>
  <c r="AP29" i="1"/>
  <c r="AP28" i="1"/>
  <c r="AP27" i="1"/>
  <c r="AP26" i="1"/>
  <c r="AP25" i="1"/>
  <c r="AP24" i="1"/>
  <c r="AP23" i="1"/>
  <c r="AP22" i="1"/>
  <c r="AP21" i="1"/>
  <c r="AP20" i="1"/>
  <c r="AP19" i="1"/>
  <c r="AP18" i="1"/>
  <c r="AP17" i="1"/>
  <c r="AP16" i="1"/>
  <c r="AP15" i="1"/>
  <c r="AP14" i="1"/>
  <c r="AP13" i="1"/>
  <c r="AK35" i="1"/>
  <c r="AK34" i="1"/>
  <c r="AK33" i="1"/>
  <c r="AK32" i="1"/>
  <c r="AK31" i="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K13" i="1"/>
  <c r="AM13" i="1" s="1"/>
  <c r="AM30" i="1" s="1"/>
  <c r="AM37" i="1" s="1"/>
  <c r="AF35" i="1"/>
  <c r="AF34" i="1"/>
  <c r="AF33" i="1"/>
  <c r="AF32" i="1"/>
  <c r="AF31" i="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H30" i="1" s="1"/>
  <c r="AH37" i="1" s="1"/>
  <c r="AA35" i="1"/>
  <c r="AC35" i="1" s="1"/>
  <c r="AA34" i="1"/>
  <c r="AC34" i="1" s="1"/>
  <c r="AA33" i="1"/>
  <c r="AC33" i="1" s="1"/>
  <c r="AA32" i="1"/>
  <c r="AC32" i="1" s="1"/>
  <c r="AA31" i="1"/>
  <c r="AC31" i="1" s="1"/>
  <c r="AA29" i="1"/>
  <c r="AA28" i="1"/>
  <c r="AA27" i="1"/>
  <c r="AA26" i="1"/>
  <c r="AA25" i="1"/>
  <c r="AA24" i="1"/>
  <c r="AA23" i="1"/>
  <c r="AA22" i="1"/>
  <c r="AA21" i="1"/>
  <c r="AA20" i="1"/>
  <c r="AA19" i="1"/>
  <c r="AA18" i="1"/>
  <c r="AA17" i="1"/>
  <c r="AA16" i="1"/>
  <c r="AA15" i="1"/>
  <c r="AC13" i="1"/>
  <c r="V35" i="1"/>
  <c r="V32" i="1"/>
  <c r="V29" i="1"/>
  <c r="V28" i="1"/>
  <c r="V27" i="1"/>
  <c r="V26" i="1"/>
  <c r="X26" i="1" s="1"/>
  <c r="V25" i="1"/>
  <c r="X25" i="1" s="1"/>
  <c r="V24" i="1"/>
  <c r="V23" i="1"/>
  <c r="V22" i="1"/>
  <c r="X22" i="1"/>
  <c r="V21" i="1"/>
  <c r="X21" i="1"/>
  <c r="V20" i="1"/>
  <c r="X20" i="1"/>
  <c r="V19" i="1"/>
  <c r="X19" i="1"/>
  <c r="V18" i="1"/>
  <c r="V17" i="1"/>
  <c r="X17" i="1"/>
  <c r="V16" i="1"/>
  <c r="V15" i="1"/>
  <c r="X15" i="1"/>
  <c r="X30" i="1"/>
  <c r="X37" i="1" s="1"/>
  <c r="E30" i="1"/>
  <c r="E36" i="1"/>
  <c r="O37" i="1"/>
  <c r="P37" i="1"/>
  <c r="N37" i="1"/>
  <c r="M37" i="1"/>
  <c r="L37" i="1"/>
  <c r="E37" i="1"/>
  <c r="AC36" i="1" l="1"/>
  <c r="AC30" i="1"/>
  <c r="AR30" i="1"/>
  <c r="AR37" i="1" s="1"/>
  <c r="AC37" i="1" l="1"/>
</calcChain>
</file>

<file path=xl/sharedStrings.xml><?xml version="1.0" encoding="utf-8"?>
<sst xmlns="http://schemas.openxmlformats.org/spreadsheetml/2006/main" count="492" uniqueCount="284">
  <si>
    <t>ALCALDÍA LOCAL DE TEUSAQUILLO</t>
  </si>
  <si>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</si>
  <si>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</si>
  <si>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</si>
  <si>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</si>
  <si>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</si>
  <si>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</si>
  <si>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</si>
  <si>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</si>
  <si>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 de marzo de 2021</t>
  </si>
  <si>
    <t>Publicación del plan de gestión aprobado. Caso HOLA: 158289</t>
  </si>
  <si>
    <t>28 de abril de 2021</t>
  </si>
  <si>
    <t>Para el primer trimestre de la vigencia 2021, el plan de gestión de la Alcaldía Local alcanzó un nivel de desempeño del 66% de acuerdo con lo programado, y del 26%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</si>
  <si>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</si>
  <si>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</si>
  <si>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</si>
  <si>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</si>
  <si>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</si>
  <si>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</si>
  <si>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</si>
  <si>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</si>
  <si>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</si>
  <si>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</si>
  <si>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</si>
  <si>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</si>
  <si>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</si>
  <si>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</si>
  <si>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</si>
  <si>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</si>
  <si>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</si>
  <si>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</si>
  <si>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</si>
  <si>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</si>
  <si>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</si>
  <si>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</si>
  <si>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</si>
  <si>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</si>
  <si>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</si>
  <si>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</si>
  <si>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</si>
  <si>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</si>
  <si>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</si>
  <si>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</si>
  <si>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</si>
  <si>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</si>
  <si>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</si>
  <si>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</si>
  <si>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</si>
  <si>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</si>
  <si>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</si>
  <si>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</si>
  <si>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</si>
  <si>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</si>
  <si>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</si>
  <si>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</si>
  <si>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</si>
  <si>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</si>
  <si>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</si>
  <si>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</si>
  <si>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</si>
  <si>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</si>
  <si>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</si>
  <si>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</si>
  <si>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</si>
  <si>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</si>
  <si>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Reporte trimestral de avance del Plan de Desarrollo Local – PDL 
Matriz MUSI – INFORME DE AVANCE PLAN DE DESARROLLO LOCAL  SEGPLAN</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</si>
  <si>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</si>
  <si>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</si>
  <si>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</si>
  <si>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</si>
  <si>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</si>
  <si>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</si>
  <si>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</si>
  <si>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</si>
  <si>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</si>
  <si>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</si>
  <si>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</si>
  <si>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</si>
  <si>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</si>
  <si>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</si>
  <si>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</si>
  <si>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</si>
  <si>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Se encuentra en formulación los proyectos de las propuestas ganadoras, ya se realizó el acercamiento con el sector.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</si>
  <si>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Reporte de recursos comprometidos y con Registro Presupuestal
Plataforma Gobierno Abierto para Bogotá
Acta de acuerdo participativo
BOGDATA
Matriz de Seguimiento y Matriz CLG</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</si>
  <si>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</si>
  <si>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</si>
  <si>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</si>
  <si>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</si>
  <si>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</si>
  <si>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</si>
  <si>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</si>
  <si>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</si>
  <si>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realizó el giro de los compromisos, previo a su correspondiente tramité</t>
  </si>
  <si>
    <t xml:space="preserve">Reporte seguimiento mensual consolidado
Reporte BOGDATA
</t>
  </si>
  <si>
    <t xml:space="preserve">Reporte seguimiento mensual consolidado 
Reporte BOGDATA </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</si>
  <si>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</si>
  <si>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</si>
  <si>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</si>
  <si>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</si>
  <si>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</si>
  <si>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</si>
  <si>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</si>
  <si>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realizaron compromisos para esta vigencia y su ejecución y su ejecucción.</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</si>
  <si>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</si>
  <si>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</si>
  <si>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</si>
  <si>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Se realizaron compromisos para esta vigencia y su ejecución</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</si>
  <si>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</si>
  <si>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</si>
  <si>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</si>
  <si>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</si>
  <si>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</si>
  <si>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Se realizó el cargue de los datos soporte de cada uno de los contratos suscritos a la fecha</t>
  </si>
  <si>
    <t xml:space="preserve">Reporte seguimiento mensual consolidado
Reporte SIPSE LOCAL y Reporte SECOP
</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</si>
  <si>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</si>
  <si>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</si>
  <si>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</si>
  <si>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</si>
  <si>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</si>
  <si>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Se han cargado los datos correspondientes al 70% de los contratos suscritos a la fecha (pendiente de algunos estación RP cargue póliza y generación acta de inicio)</t>
  </si>
  <si>
    <t xml:space="preserve">Reporte seguimiento mensual consolidado
Reporte SIPSE LOCAL
</t>
  </si>
  <si>
    <t xml:space="preserve">Reporte seguimiento mensual consolidado 
Reporte SIPSE LOCAL </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</si>
  <si>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</si>
  <si>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</si>
  <si>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</si>
  <si>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</si>
  <si>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 xml:space="preserve">A la fecha se han actualizado correctamente con los datos de los contratistas cada uno de los módulos SIPSE en la actual vigencia.
NOTA: POR FAVOR CORREGIR EL NOMBRE DEL APLICATIVO, "NO ES ARCO"
</t>
  </si>
  <si>
    <t xml:space="preserve">Reporte seguimiento mensual consolidado
Reporte SIPSE LOCAL
</t>
  </si>
  <si>
    <t xml:space="preserve">A la fecha se han actualizado correctamente con los datos de los contratistas cada uno de los módulos SIPSE en la actual vigencia </t>
  </si>
  <si>
    <t>Inspección, vigilancia y control</t>
  </si>
  <si>
    <r>
      <t xml:space="preserve">11. Impulsar procesalmente (avocar, rechazar, enviar al competente y todo lo que derive del desarrollo de la actuación), </t>
    </r>
    <r>
      <rPr>
        <b/>
        <sz val="11"/>
        <color indexed="8"/>
        <rFont val="Calibri Light"/>
        <family val="2"/>
      </rPr>
      <t>3.840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</si>
  <si>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</si>
  <si>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</si>
  <si>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</si>
  <si>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</si>
  <si>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</si>
  <si>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</si>
  <si>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 xml:space="preserve">Se ha venido dando al menos un impulso procesal a los expedientes que se encuentran en curso ante las 4 inspecciones de policía, logrando superar la meta del trimestre </t>
  </si>
  <si>
    <t>Impulsos procesales – Aplicativo ARCO</t>
  </si>
  <si>
    <t xml:space="preserve">Impulsos procesales – Aplicativo ARCO 
Carpetas de expedientes </t>
  </si>
  <si>
    <r>
      <t xml:space="preserve">12. Proferir </t>
    </r>
    <r>
      <rPr>
        <b/>
        <sz val="11"/>
        <color indexed="8"/>
        <rFont val="Calibri Light"/>
        <family val="2"/>
      </rPr>
      <t>1.920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</si>
  <si>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</si>
  <si>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</si>
  <si>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</si>
  <si>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Se ha venido profiriendo fallos principalmente en comparendos que se recibieron a finales del año anterior vigestes superando así lo programado del I trimestre de la vigencia.</t>
  </si>
  <si>
    <t xml:space="preserve">Expedientes de Actuaciones policivas y comparendos terminados
Aplicativo ARCO
</t>
  </si>
  <si>
    <t>Pese a algunas dificultades en la realización de audiencias virtuales, se logró proferir decisión de fondo en 1646 expedientes.</t>
  </si>
  <si>
    <t>Expedientes de Actuaciones policivas y comparendos terminados 
Aplicativo ARCO 
Carpetas de expedientes</t>
  </si>
  <si>
    <r>
      <t xml:space="preserve">13. Terminar (archivar), </t>
    </r>
    <r>
      <rPr>
        <b/>
        <sz val="11"/>
        <color indexed="8"/>
        <rFont val="Calibri Light"/>
        <family val="2"/>
      </rPr>
      <t xml:space="preserve">203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</si>
  <si>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</si>
  <si>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</si>
  <si>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</si>
  <si>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</si>
  <si>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</si>
  <si>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Las actuaciones administrativas con decisión de Archivo firmadas por la Alcaldesa local fueron 141 Expedientes entre establecimiento de comercio y régimen de obras y urbanismo, los cuales se encuentra en el respectivo impulso procesal. Sin embargo, del reporte de la DGP, no se tienen actuaciones administrativas registradas en el aplicativo.</t>
  </si>
  <si>
    <t>Actuaciones administrativas terminadas por vía gubernativa
Aplicativo Si Actúa I
Base Expedientes de Archivo</t>
  </si>
  <si>
    <r>
      <t xml:space="preserve">14. Terminar </t>
    </r>
    <r>
      <rPr>
        <b/>
        <sz val="11"/>
        <color indexed="8"/>
        <rFont val="Calibri Light"/>
        <family val="2"/>
      </rPr>
      <t>285</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</si>
  <si>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</si>
  <si>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</si>
  <si>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Las actuaciones administrativas con decisión de primera instancia fueron 141, las cuales se encuentran en estado de Notificación. Sin embargo, del reporte de la DGP, no se tienen actuaciones administrativas en primera instancia registradas en el aplicativo.</t>
  </si>
  <si>
    <t xml:space="preserve">Acta de asistencia e informe del operativo
Registros operativos Alcaldía Local
</t>
  </si>
  <si>
    <r>
      <t xml:space="preserve">15. Realizar </t>
    </r>
    <r>
      <rPr>
        <b/>
        <sz val="11"/>
        <color indexed="8"/>
        <rFont val="Calibri Light"/>
        <family val="2"/>
      </rPr>
      <t>51</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</si>
  <si>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</si>
  <si>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</si>
  <si>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</si>
  <si>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</si>
  <si>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</si>
  <si>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Durante I trimestre se realizaron 12 acciones de control u operativos los cuales fueron: 
	1.Socialización del Decreto 010,007 de 2021.
2.Recorrido Park Way.
3.Jornada pedagogica dialogo social.
4.Registro de Bici y Grupo de Pedagogia de movilidad y recorrido Park Way.
5.Control de seguridad y convivencia de Park way.
6.Inspeccion y Verificacion de protocols de Seguridad y prevencion.
7.Entrega de informacion por parte de Integración social.
8.Campañas de prevencion.
9.Recuperacion del espacio publico 
10.Imposicion y verficacion del espacio publico.
11.Registro Bici
12.Acompañamiento celebración del día de la mujer 
</t>
  </si>
  <si>
    <t xml:space="preserve">GET-IVC-F037 Formato técnico de visita y/o verificación - espacio público.
Acta de asistencia e informe del operativo
Registros operativos Alcaldía Local
</t>
  </si>
  <si>
    <t xml:space="preserve">GET-IVC-F037 Formato técnico de visita y/o verificación - espacio público. 
Acta de asistencia e informe del operativo 
Registros operativos Alcaldía Local </t>
  </si>
  <si>
    <r>
      <t xml:space="preserve">16. Realizar </t>
    </r>
    <r>
      <rPr>
        <b/>
        <sz val="11"/>
        <color indexed="8"/>
        <rFont val="Calibri Light"/>
        <family val="2"/>
      </rPr>
      <t>59</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</si>
  <si>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</si>
  <si>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</si>
  <si>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Durante I trimestre se realizaron 14 acciones de control u operativos los cuales fueron: 
1.Verificación de Documentación  Terra Cruz
2.Mojito Drinks And Pub.
3.Bistro D.C
4.Tabu Studio Bar
5.Shilaoo
6.Area 53 Terraza Cafe 
7.El Acos
8.Margaritas Lourqe
9.Tonik
10.Martin Beer Bogota 
11.Restauarnte Bar la colombia 
12.Colombia Pub
13.Urbano y montaño SAS
14.Inversiones JBI SAS
</t>
  </si>
  <si>
    <t xml:space="preserve">GET-IVC-F035 Acta de visita
GET-IVC-F032 Formato consolidación de la información de operativos
GDI-GPD-F029 Evidencia de reunión 
Acta de asistencia e informe del operativo
Registros operativos Alcaldía Local
</t>
  </si>
  <si>
    <t xml:space="preserve">Durante II trimestre se realizaron 15 acciones de control u operativos los cuales fueron:  
    Establecimiento de comercio TATTO BOGOTA GALERIAS 17 ABRIL 2021 
    Establecimietno de comercio Optica Latina 17 de abril de 2021 
    Establecimiento Fiorenzi galerias 17 de abril 2021 
    Establecimiento Pan Comida Gourmet 17 abril de 2021 
    Establecimiento Joh Express 17 abril 2021 
    Establecimiento de comercio Camiseria Europea 17 abril 2021 
    Establecimiento de comerico MC diseños sas 17 de abril 2021 
    Establecimiento de comercio fara 17 de abril 2021 
    estalecimiento de comercio Drogueria el coliseo 17 de abril 2021 
    Estabelcimiento de comercio macondo Gourmet 17 abril de 2021 
    Establecimiento Cosechas Capura 17 abril del 2021 
    Estabelcimeinto de comercio Tienda mayorista el Colibri 17 abril del 2021 
    Establecimiento de comercio paperland 17 abril del 2021 
    Establecimiento Stefano Pizza 17 abril del 2021 
    Establecimiento chipotle 17 de abril del 2021 
De acuerdo  la inspeccion vigilancia y control del FDLT dentro de las evidencias existen 15 actas de visitas a establecimientos de comercio adicionales a la ya nombradas. 
 </t>
  </si>
  <si>
    <t xml:space="preserve">GET-IVC-F035 Acta de visita 
GET-IVC-F032 Formato consolidación de la información de operativos 
GDI-GPD-F029 Evidencia de reunión  
Acta de asistencia e informe del operativo 
Registros operativos Alcaldía Local </t>
  </si>
  <si>
    <r>
      <t xml:space="preserve">17. Realizar </t>
    </r>
    <r>
      <rPr>
        <b/>
        <sz val="11"/>
        <color indexed="8"/>
        <rFont val="Calibri Light"/>
        <family val="2"/>
      </rPr>
      <t xml:space="preserve">34 </t>
    </r>
    <r>
      <rPr>
        <sz val="11"/>
        <color indexed="8"/>
        <rFont val="Calibri Light"/>
        <family val="2"/>
      </rPr>
      <t xml:space="preserve">operativos de inspección, vigilancia y control en materia de obras y urbanismo </t>
    </r>
  </si>
  <si>
    <t>Acciones de control u operativos en materia de obras y urbanismo realizadas</t>
  </si>
  <si>
    <t>Número de Acciones de control u operativos en materia de obras y urbanismo realizadas</t>
  </si>
  <si>
    <t xml:space="preserve">Durante I trimestre se realizaron 7 acciones de control u operativos los cuales fueron: 
1.Informe Tecnico IT-05-2021 CL 49 # 19-21
2.Informe Tecnico IT 018-2021 Kr 32 A # 25 A- 10
3.Infome 17-2021 Kr 54 58 41 bloque C 20 Apto 107.
4.Informe Tecnico 020-2021 Cl 39 # 14 62
5.Informe Tecnico 021-2021 Cl 34 15 36.
6.Informe Tecnico 022-2021 Kr 17 # 33 22.
7.Informe Tecnico  IT_28 AC 32 16 64.
</t>
  </si>
  <si>
    <t xml:space="preserve">GET-IVC-F032 Formato consolidación de la información de operativos
GET-IVC-F034 Formato técnico de visita y/o verificación- control urbanístico
GDI-GPD-F029 Evidencia de reunión 
Acta de asistencia e informe del operativo
Registros operativos Alcaldía Local
</t>
  </si>
  <si>
    <t xml:space="preserve">Durante II trimestre se realizaron 10 acciones de control u operativos los cuales fueron:  
INFORME TÉCNICO 119 DE 2021 - AK 24 39 67. 
INFORME TECNICO I.T. 84 2021- CLL 59 14 A 58. 
INFORME TÉCNICO I.T. 85 2021- KR 15 48 74 
INFORME TÉCNICO I.T. 86 2021- CLL 52 22 50. 
INFORME TÉCNICO 87 2021- KR 16 A 57 46 / 54.	 
INFORME TÉCNICO I.T. 88 2021- KR 24 36 58. 
INFORME IT 51 DE 2021- CL 39 B 19 51 
INFORME 52 DE 2021- CL 24 A 60 49 
INFORME IT 53 DE 2021- CL 44 66 B 45 
INFORME IT 54 DE 2021- CL 44 C 55 33 </t>
  </si>
  <si>
    <t xml:space="preserve">GET-IVC-F032 Formato consolidación de la información de operativos 
GET-IVC-F034 Formato técnico de visita y/o verificación- control urbanístico 
GDI-GPD-F029 Evidencia de reunión  
Acta de asistencia e informe del operativo 
Registros operativos Alcaldía Local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</si>
  <si>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</si>
  <si>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</si>
  <si>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</si>
  <si>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</si>
  <si>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</si>
  <si>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</si>
  <si>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</si>
  <si>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</si>
  <si>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</si>
  <si>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</si>
  <si>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</si>
  <si>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</si>
  <si>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</si>
  <si>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</si>
  <si>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</si>
  <si>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</si>
  <si>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</si>
  <si>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</si>
  <si>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</si>
  <si>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</si>
  <si>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</si>
  <si>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 xml:space="preserve">La localidad no tiene vencimientos. </t>
  </si>
  <si>
    <t>Reporte MIMEC</t>
  </si>
  <si>
    <t xml:space="preserve">Acciones de mejorar sin vencimiento 
Reportes MIMEC - SIG remitidos por la OAP </t>
  </si>
  <si>
    <t>ANÁLISIS: La localidad tiene 8 acciones de las cuales 0 presentan vencimiento. El porcentaje que muestra el avance en el cierre o cumplimiento de acciones vencidas frente a las acciones asignadas en aplicativo MIMEC para los planes de mejora en ejecución.</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</si>
  <si>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</si>
  <si>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</si>
  <si>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</si>
  <si>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</si>
  <si>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</si>
  <si>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</si>
  <si>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</si>
  <si>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</si>
  <si>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</si>
  <si>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</si>
  <si>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</si>
  <si>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</si>
  <si>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</si>
  <si>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</si>
  <si>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</si>
  <si>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participó en todas las actividades convocadas por las diferentes áreas de la SDG, como fue la oficina de GTH y la OAP para el tema de Innovación del conocimiento. </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</si>
  <si>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</si>
  <si>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</si>
  <si>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</si>
  <si>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</si>
  <si>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</si>
  <si>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</si>
  <si>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</si>
  <si>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</si>
  <si>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</si>
  <si>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</si>
  <si>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</si>
  <si>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 xml:space="preserve">Para el primer trimestre, de 3558 requerimientos se han tramitado con respuesta a 3235  solicitudes. </t>
  </si>
  <si>
    <t>Reporte CRONOS</t>
  </si>
  <si>
    <t xml:space="preserve">De la meta inicial establecida de 3558 requerimientos ciudadanos asignados a la alcaldía local de Teusaquillo de la vigencia 2020, de acuerdo con el Informe Promotor e informe de descongestión, se avanzó en la respuesta total de 3475 requerimientos, quedando en trámite aún 83 requerimientos. 
 </t>
  </si>
  <si>
    <t xml:space="preserve">La Localidad de Teusaquillo ha atendido 3419 requerimientos ciudadanos, de los 3558 recibidos, lo que representa un 96,1% de gestión frente a la meta prevista. </t>
  </si>
  <si>
    <t>Total metas transversales (20%)</t>
  </si>
  <si>
    <t xml:space="preserve">Total plan de gestión </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</si>
  <si>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Nota: se ajusta la programación de la meta para el II Trimestre de 2021, dado que la información disponible corresponde al I Trimestre. 
Corresponde al avance acumulado de entrega de bienes y/o servicios del  PDLT 21-24 con corte a marzo 30 de 2021 Servicios de los profesionales que aportan a la Planeación y  movimiento de la meta proyecto, asi como se llevo a cambo también  la consecución de actividades de Inspección Vigilancia, control y de fortalecimiento Institucional. Del proyecto local Beneficiar a 250 personas mayores con la entrega de Subsidio C, se beneficiaron con la contratación 229 personas mayores  en promedio de los tres primeros meses del año 2021. </t>
  </si>
  <si>
    <t>No programada para el II trimestre de 2021.</t>
  </si>
  <si>
    <t>No programada para el I y II Trimestre de 2021.</t>
  </si>
  <si>
    <t>De los 8 proyectos que contienen iniciativas ganadoras de presupuestos participativos, los siguientes 4 proyectos ya fueron aprobados por el comité de contratación 2072; 2126; 2116; 2158 y dos de estos ya cuentan con CDP. Según el reporte de la DGDL no ha iniciado la ejecución.</t>
  </si>
  <si>
    <t xml:space="preserve">Reporte DGDL
Reporte de recursos comprometidos y con Registro Presupuestal 
Plataforma Gobierno Abierto para Bogotá 
Acta de acuerdo participativo
Acta de Comite
CDP
BOGDATA </t>
  </si>
  <si>
    <t>La Alcaldía Local Teusaquillo giró $2.796.162.916 del presupuesto comprometido constituido como obligaciones por pagar de la vigencia 2020, equivalente a $7.971.764.316, lo cual corresponde a un nivel de ejecución del 35,08%.</t>
  </si>
  <si>
    <t>La Alcaldía Local Teusaquillo giró $2.796.162.916 del presupuesto comprometido constituido como obligaciones por pagar de la vigencia 2020, equivalente a $7.971.764.316, lo cual corresponde a un nivel de ejecución del 58,33% para la vigencia.</t>
  </si>
  <si>
    <t>Reporte de seguimiento presentado por la Dirección para la Gestión del Desarrollo Local.</t>
  </si>
  <si>
    <t>Reporte seguimiento mensual consolidado 
Reporte BOGDATA 
Reporte DGDL</t>
  </si>
  <si>
    <t>Para el II Trimestre de 2021, la Alcaldía Local Teusaquillo ha girado $1.058.796.961 del presupuesto comprometido constituido como obligaciones por pagar de la vigencia 2019 y anteriores, equivalente a $13.126.860.767, lo que representa un nivel de ejecución del 8,07%.</t>
  </si>
  <si>
    <t xml:space="preserve">Para el II Trimestre de 2021, la Alcaldía Local Teusaquillo ha girado $1.058.796.961 del presupuesto comprometido constituido como obligaciones por pagar de la vigencia 2019 y anteriores, equivalente a $13.126.860.767 lo que representa un nivel de ejecución del 13% para la vigencia. </t>
  </si>
  <si>
    <t xml:space="preserve">Para el II Trimestre de 2021, la Alcaldía Local de Teusaquillo comprometió $5.575.368.966 de los $13.317.275.000 asignados como presupuesto de inversión directa de la vigencia 2021, lo que representa un nivel de ejecución del 41,87%. </t>
  </si>
  <si>
    <t>Para el II Trimestre de 2021, la Alcaldía Local de Teusaquillo comprometió $5.575.368.966 de los $13.317.275.000 asignados como presupuesto de inversión directa de la vigencia 2021, lo que representa un nivel de ejecución del 44,07%.</t>
  </si>
  <si>
    <t xml:space="preserve">La Alcaldía Local de Teusaquillo giró $2.215.442.932 de los $13.317.275.000 asignados como depuesto disponible de inversión directa de la vigencia, lo que representa un nivel de ejecución acumulado del 45,13%. </t>
  </si>
  <si>
    <t xml:space="preserve">La Alcaldía Local de Teusaquillo giró $2.215.442.932 de los $13.317.275.000 asignados como presupuesto disponible de inversión directa de la vigencia, lo que representa un nivel de ejecución acumulado del 16,64%. </t>
  </si>
  <si>
    <t xml:space="preserve">La Alcaldía Local de Teusaquillo ha registrado 78 contratos de los 120 contratos publicados en la plataforma SECOP I y II, lo que representa un nivel de cumplimiento del 65% para el periodo. </t>
  </si>
  <si>
    <t xml:space="preserve">La Alcaldía Local de Teusaquillo ha registrado 78 contratos de los 120 contratos publicados en la plataforma SECOP I y II, lo que representa un nivel de cumplimiento del 65% para el periodo y del 17% acumulado para la vigencia. </t>
  </si>
  <si>
    <t xml:space="preserve">La Alcaldía Local de Teusaquillo ha registrado 76 contratos en SIPSE Local en estado ejecución de los 112 contratos registrados en SIPSE Local, lo que equivale al 67,86%. </t>
  </si>
  <si>
    <t xml:space="preserve">De acuerdo al reporte de la alcaldia local de teusaquillo se encuentra la meta en un 67,86% en el periodo y del 17% acumulado para la vigencia. </t>
  </si>
  <si>
    <t>Con base en el reporte de la Alcaldía Local se registra el cumplimiento de la meta en 84,21% para el segundo trimestre. Se espera para siguiente trimestre mejora en el nivel de cumplimiento. El avance acumulado de la meta es del 39,47%.</t>
  </si>
  <si>
    <t xml:space="preserve">En el segundo trimestre de 2021, la alcaldía local de Teusaquillo impulsó procesalmente 5076 expedientes a cargo de las inspecciones de policía, lo que representa un resultado de ___% para el periodo. Se ha superado la meta del trimestre, con el impulso dado a los expedientes que se encuentran en curso ante las  inspecciones de policía de Teusaquillo  </t>
  </si>
  <si>
    <t>En el segundo trimestre de 2021, la alcaldía local de Teusaquillo impulsó procesalmente 6373 expedientes a cargo de las inspecciones de policía.</t>
  </si>
  <si>
    <t>En el segundo trimestre de 2021, la alcaldía local de Teusaquillo profirió 2200 fallos en primera instancia sobre los expedientes a cargo de las inspecciones de policía.</t>
  </si>
  <si>
    <t>Reporte de seguimiento presentado por la Dirección para la Gestión Policiva</t>
  </si>
  <si>
    <t xml:space="preserve">En el II trimestre de 2021, la alcaldía local de Teusaquillo terminó 4 actuaciones administrativas, lo que representa un resultado de 27,42% para el periodo. </t>
  </si>
  <si>
    <t xml:space="preserve">En el II trimestre de 2021, la alcaldía local de Teusaquillo terminó 4 actuaciones administrativas, lo que representa un resultado de 1,97% para el periodo. </t>
  </si>
  <si>
    <t xml:space="preserve">En el segundo trimestre de 2021, la alcaldía local de Teusaquillo terminó 1 actuación administrativa en primera instancia, lo que representa un resultado de 0,35% para el periodo. </t>
  </si>
  <si>
    <t>En el segundo trimestre de 2021, la alcaldía local de Teusaquillo terminó 1 actuación administrativa en primera instancia, lo que representa un resultado de 0,35% para el periodo. 
Según informa la alcaldía local, se profieren 44 resoluciones de Archivo dentro de Ley 232 y Obras y urbanismo actualizadas en el respectivo SISTEMA DE SI ACTUA. El reporte enviado por la DGPJ no concuerda con lo realizado por el área jurídica del FDLT.</t>
  </si>
  <si>
    <t>Reporte de seguimiento presentado por la Dirección para la Gestión Policiva
Acta de asistencia e informe del operativo 
Registros operativos Alcaldía Local</t>
  </si>
  <si>
    <t>Durante II trimestre se realizaron 4 acciones de control u operativos los cuales fueron:  
    Carrera 24 # 41-95 parqueadero de vehículos en espacio 
    Calle 25B Carrera 33 
    CLINICA COLOMBIA A CL 24 A KR 68 
    RIO ARZOVISPO Calle 46 Carrera 26 
    Sensibilizacion de preservacion del espacio publico 29-04-2021 
    Sensibilizacion del espacio publico 06 mayo del 2021 
    IVC sensibilizacion y pedagogia en establecimientos qu invaden espacio publico 16-06-2021 
    Sensibilizacion de bicicletas 11 de junio del 2021 
    Sensibilizacio sobre hurto 3 de junio 2021- acta con fecha del 8 Junio 2021 
    Revision ocupacion del 04 junio 2021 
    Parques 04 junio del 2021 
    Caracterizacion y identificacion de vendedores 16 de junio 2021 
    Recorrido vendedores aval rivi 17 de junio 2021</t>
  </si>
  <si>
    <r>
      <t xml:space="preserve">La localidad ha realizado 25 </t>
    </r>
    <r>
      <rPr>
        <sz val="11"/>
        <color indexed="8"/>
        <rFont val="Calibri Light"/>
        <family val="2"/>
      </rPr>
      <t>operativos de inspección, vigilancia y control en materia de integridad del espacio público</t>
    </r>
  </si>
  <si>
    <r>
      <t xml:space="preserve">La localidad ha realizado 29 </t>
    </r>
    <r>
      <rPr>
        <sz val="11"/>
        <color indexed="8"/>
        <rFont val="Calibri Light"/>
        <family val="2"/>
      </rPr>
      <t xml:space="preserve">operativos de inspección, vigilancia y control en materia de actividad económica </t>
    </r>
  </si>
  <si>
    <r>
      <t xml:space="preserve">La localidad ha realizado 17 </t>
    </r>
    <r>
      <rPr>
        <sz val="11"/>
        <color indexed="8"/>
        <rFont val="Calibri Light"/>
        <family val="2"/>
      </rPr>
      <t xml:space="preserve">operativos de inspección, vigilancia y control en materia de obras y urbanismo </t>
    </r>
  </si>
  <si>
    <t xml:space="preserve">Implementación del Sistema de Gestión Ambiental en un porcentaje de 73%, resultados obtenidos de la inspección ambiental realizada el 29 de abril de 2021, empleando el formato: PLE-PIN-F012 Formato inspecciones ambientales para verificación de implementación del plan institucional de gestión ambiental.
Por otra parte, durante este periodo se adelantaron  actividades complementarias relacionadas con la ejecución del Sistema de Gestión Ambiental en nuestra Alcaldía, entre las cuales destaco las siguientes:  
1.Se desarrollaron Capacitaciones para funcionarios y contratistas de la Alcaldia en temas relacionados con:  Separación de Residuos Solidos, Huertas Urbanas, Cobertura, Conectividad y Sostenibilidad Alimentaria, Eco-Conduccion. 
2.Se organizó el cuarto de residuos peligrosos en la sede de la calle 39B No.19-46. 
3.Se implementó el formato ple-pin-f008; registro de informacion de ingreso y salida de residuos peligrosos del area de almacenamiento temportal. 
4. Se efectuó etiquetado de Residuos Peligrosos Generados (Bombillas-Toners). 
5.Se implementó Hojas de Seguridad de Residuos Peligrosos Generados. 
6. Se realizaron Actividades de  Inspeccion Ambiental Internas, teniendo en cuenta el formato ple-pin-f 009.  
7. Se adelantó reunión con Secretaría Distrital de Movilidad - Oficina de Redes Empresariales de Movilidad, solicitando apoyo para la formulación del Plan Integral de Movilidad Sostenible PIMS para nuestra localidad. 
8.Con la colaboración del equipo de Innovación se diseñaron piezas publicitarias relacionadas con el ahorro de agua y energia , residuos solidos y uso adeacuado de papel, las cuales se enviaron a través de correo electronico institucional y se compartieron por redes sociales de la Alcaldía. 
Cabe mencionar que estas actividades no se encuentran incluidas dentro del porcentaje obtenido en la Inspeccion Ambiental realizada por Secretaría Distrital de Gobierno. - Equipo de Trabajo de Planeacion Institucional. </t>
  </si>
  <si>
    <t xml:space="preserve">Reporte de cumplimiento de la gestión ambiental OAP
Listas de chequeo al cumplimiento de criterios ambientales remitidos por la OAP 
Resultados de medición de los criterios ambientales </t>
  </si>
  <si>
    <t>Implementación del Sistema de Gestión Ambiental en un porcentaje de 73%, resultados obtenidos de la inspección ambiental realizada el 29 de abril de 2021, empleando el formato: PLE-PIN-F012 Formato inspecciones ambientales para verificación de implementación del plan institucional de gestión ambiental.</t>
  </si>
  <si>
    <t xml:space="preserve">La localidad cuenta con dos acciones cumplidas con seguimiento y sin ninguna acción vencida del PM 181, el cual fue validado por el analista del SIG y aprobado el día 12/07/2021, para cargar los soportes y registro de los avances programados para cada acción.  </t>
  </si>
  <si>
    <t>http://www.teusaquillo.gov.co/tabla_archivos/registro-publicaciones</t>
  </si>
  <si>
    <t>La Alcaldía Local Teusaquillo ha cumplido con 112 de los 115 requisitos de publicación de información en su página web, de acuerdo con lo previsto en la Ley 1712 de 2014, según lo informado por la Oficina Asesora de Comunicaciones de la SDG mediante memorando No. 20211400241773, lo que representa un avance del 97,39% para el II Trimestre de 2021.</t>
  </si>
  <si>
    <t>30 de julio de 2021</t>
  </si>
  <si>
    <t>Para el segundo trimestre de la vigencia 2021, el plan de gestión de la Alcaldía Local alcanzó un nivel de desempeño del 77,31% de acuerdo con lo programado, y del 39,05% acumulado para la vigencia.</t>
  </si>
  <si>
    <t>Reporte de atención de requerimientos ciudadanos Subsecretaría de Gestión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</si>
</sst>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3" x14ac:knownFonts="1">
    <font>
      <sz val="11"/>
      <color theme="1"/>
      <name val="Calibri"/>
      <family val="2"/>
      <scheme val="minor"/>
    </font>
    <font>
      <sz val="11"/>
      <color indexed="8"/>
      <name val="Calibri Light"/>
      <family val="2"/>
    </font>
    <font>
      <b/>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1" fontId="3" fillId="0" borderId="0" applyFont="0" applyFill="0" applyBorder="0" applyAlignment="0" applyProtection="0"/>
    <xf numFmtId="9" fontId="3" fillId="0" borderId="0" applyFont="0" applyFill="0" applyBorder="0" applyAlignment="0" applyProtection="0"/>
  </cellStyleXfs>
  <cellXfs count="120">
    <xf numFmtId="0" fontId="0" fillId="0" borderId="0" xfId="0"/>
    <xf numFmtId="0" fontId="4" fillId="0" borderId="0" xfId="0" applyFont="1" applyAlignment="1" applyProtection="1">
      <alignment wrapText="1"/>
      <protection hidden="1"/>
    </xf>
    <xf numFmtId="0" fontId="4" fillId="0" borderId="0" xfId="0" applyFont="1" applyAlignment="1" applyProtection="1">
      <alignment vertical="center" wrapText="1"/>
      <protection hidden="1"/>
    </xf>
    <xf numFmtId="0" fontId="5" fillId="2" borderId="1" xfId="0" applyFont="1" applyFill="1" applyBorder="1" applyAlignment="1" applyProtection="1">
      <alignment wrapText="1"/>
      <protection hidden="1"/>
    </xf>
    <xf numFmtId="10" fontId="4" fillId="0" borderId="1" xfId="2" applyNumberFormat="1" applyFont="1" applyBorder="1" applyAlignment="1" applyProtection="1">
      <alignment horizontal="right" vertical="top" wrapText="1"/>
      <protection hidden="1"/>
    </xf>
    <xf numFmtId="10" fontId="4" fillId="0" borderId="1" xfId="0" applyNumberFormat="1" applyFont="1" applyBorder="1" applyAlignment="1" applyProtection="1">
      <alignment horizontal="left" vertical="top" wrapText="1"/>
      <protection hidden="1"/>
    </xf>
    <xf numFmtId="9" fontId="4" fillId="0" borderId="1" xfId="0" applyNumberFormat="1" applyFont="1" applyBorder="1" applyAlignment="1" applyProtection="1">
      <alignment horizontal="left" vertical="top" wrapText="1"/>
      <protection hidden="1"/>
    </xf>
    <xf numFmtId="9" fontId="4" fillId="0" borderId="1" xfId="2" applyFont="1" applyBorder="1" applyAlignment="1" applyProtection="1">
      <alignment horizontal="left" vertical="top" wrapText="1"/>
      <protection hidden="1"/>
    </xf>
    <xf numFmtId="0" fontId="6" fillId="0" borderId="1" xfId="0" applyFont="1" applyBorder="1" applyAlignment="1" applyProtection="1">
      <alignment horizontal="left" vertical="top" wrapText="1"/>
      <protection hidden="1"/>
    </xf>
    <xf numFmtId="41" fontId="4" fillId="0" borderId="1" xfId="1" applyFont="1" applyBorder="1" applyAlignment="1" applyProtection="1">
      <alignment horizontal="left" vertical="top" wrapText="1"/>
      <protection hidden="1"/>
    </xf>
    <xf numFmtId="41" fontId="4" fillId="0" borderId="1" xfId="0" applyNumberFormat="1" applyFont="1" applyBorder="1" applyAlignment="1" applyProtection="1">
      <alignment horizontal="left" vertical="top" wrapText="1"/>
      <protection hidden="1"/>
    </xf>
    <xf numFmtId="0" fontId="4" fillId="0" borderId="1" xfId="0" applyFont="1" applyBorder="1" applyAlignment="1" applyProtection="1">
      <alignment horizontal="right" vertical="top" wrapText="1"/>
      <protection hidden="1"/>
    </xf>
    <xf numFmtId="0" fontId="7" fillId="2" borderId="1" xfId="0" applyFont="1" applyFill="1" applyBorder="1" applyAlignment="1" applyProtection="1">
      <alignment wrapText="1"/>
      <protection hidden="1"/>
    </xf>
    <xf numFmtId="0" fontId="8" fillId="2" borderId="1" xfId="0" applyFont="1" applyFill="1" applyBorder="1" applyAlignment="1" applyProtection="1">
      <protection hidden="1"/>
    </xf>
    <xf numFmtId="9" fontId="8" fillId="2" borderId="1" xfId="2" applyFont="1" applyFill="1" applyBorder="1" applyAlignment="1" applyProtection="1">
      <alignment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right" vertical="top" wrapText="1"/>
      <protection hidden="1"/>
    </xf>
    <xf numFmtId="0" fontId="9" fillId="3" borderId="1" xfId="0" applyFont="1" applyFill="1" applyBorder="1" applyAlignment="1" applyProtection="1">
      <alignment horizontal="left" vertical="top" wrapText="1"/>
      <protection hidden="1"/>
    </xf>
    <xf numFmtId="9" fontId="9" fillId="3" borderId="1" xfId="0" applyNumberFormat="1" applyFont="1" applyFill="1" applyBorder="1" applyAlignment="1" applyProtection="1">
      <alignment horizontal="right" vertical="top" wrapText="1"/>
      <protection hidden="1"/>
    </xf>
    <xf numFmtId="9" fontId="9" fillId="3" borderId="1" xfId="2" applyNumberFormat="1" applyFont="1" applyFill="1" applyBorder="1" applyAlignment="1" applyProtection="1">
      <alignment horizontal="right" vertical="top" wrapText="1"/>
      <protection hidden="1"/>
    </xf>
    <xf numFmtId="9" fontId="9" fillId="3" borderId="1" xfId="2"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9" fontId="10" fillId="2" borderId="1" xfId="2"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11" fillId="4" borderId="1" xfId="2" applyFont="1" applyFill="1" applyBorder="1" applyAlignment="1" applyProtection="1">
      <alignment wrapText="1"/>
      <protection hidden="1"/>
    </xf>
    <xf numFmtId="9" fontId="4" fillId="0" borderId="1" xfId="0" applyNumberFormat="1" applyFont="1" applyBorder="1" applyAlignment="1" applyProtection="1">
      <alignment horizontal="right" vertical="top" wrapText="1"/>
      <protection hidden="1"/>
    </xf>
    <xf numFmtId="0" fontId="5" fillId="5" borderId="1" xfId="0" applyFont="1" applyFill="1" applyBorder="1" applyAlignment="1" applyProtection="1">
      <alignment horizontal="center" vertical="center" wrapText="1"/>
      <protection hidden="1"/>
    </xf>
    <xf numFmtId="0" fontId="4" fillId="0" borderId="0" xfId="0" applyFont="1" applyAlignment="1" applyProtection="1">
      <alignment horizontal="left" vertical="top" wrapText="1"/>
      <protection hidden="1"/>
    </xf>
    <xf numFmtId="41" fontId="4" fillId="0" borderId="1" xfId="1" applyFont="1" applyBorder="1" applyAlignment="1" applyProtection="1">
      <alignment vertical="top" wrapText="1"/>
      <protection hidden="1"/>
    </xf>
    <xf numFmtId="9" fontId="8" fillId="2" borderId="1" xfId="2" applyFont="1" applyFill="1" applyBorder="1" applyAlignment="1" applyProtection="1">
      <alignment horizontal="right" wrapText="1"/>
      <protection hidden="1"/>
    </xf>
    <xf numFmtId="0" fontId="7" fillId="0" borderId="0" xfId="0" applyFont="1" applyAlignment="1" applyProtection="1">
      <alignment wrapText="1"/>
      <protection hidden="1"/>
    </xf>
    <xf numFmtId="0" fontId="11" fillId="0" borderId="0" xfId="0" applyFont="1" applyAlignment="1" applyProtection="1">
      <alignment wrapText="1"/>
      <protection hidden="1"/>
    </xf>
    <xf numFmtId="0" fontId="4" fillId="0" borderId="0" xfId="0" applyFont="1" applyAlignment="1" applyProtection="1">
      <alignment horizontal="center" vertical="top" wrapText="1"/>
      <protection hidden="1"/>
    </xf>
    <xf numFmtId="9" fontId="4" fillId="0" borderId="1" xfId="0" applyNumberFormat="1" applyFont="1" applyBorder="1" applyAlignment="1" applyProtection="1">
      <alignment horizontal="center" vertical="top" wrapText="1"/>
      <protection hidden="1"/>
    </xf>
    <xf numFmtId="41" fontId="4" fillId="0" borderId="1" xfId="1" applyFont="1" applyBorder="1" applyAlignment="1" applyProtection="1">
      <alignment horizontal="center" vertical="top" wrapText="1"/>
      <protection hidden="1"/>
    </xf>
    <xf numFmtId="9" fontId="8" fillId="2" borderId="1" xfId="2" applyFont="1" applyFill="1" applyBorder="1" applyAlignment="1" applyProtection="1">
      <alignment horizontal="center" vertical="top" wrapText="1"/>
      <protection hidden="1"/>
    </xf>
    <xf numFmtId="9" fontId="9" fillId="0" borderId="1" xfId="2" applyFont="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9" fontId="10" fillId="2" borderId="1" xfId="0" applyNumberFormat="1" applyFont="1" applyFill="1" applyBorder="1" applyAlignment="1" applyProtection="1">
      <alignment horizontal="center" vertical="top" wrapText="1"/>
      <protection hidden="1"/>
    </xf>
    <xf numFmtId="9" fontId="11" fillId="4" borderId="1" xfId="2" applyFont="1" applyFill="1" applyBorder="1" applyAlignment="1" applyProtection="1">
      <alignment horizontal="center" vertical="top" wrapText="1"/>
      <protection hidden="1"/>
    </xf>
    <xf numFmtId="10" fontId="4" fillId="0" borderId="1" xfId="0" applyNumberFormat="1" applyFont="1" applyBorder="1" applyAlignment="1" applyProtection="1">
      <alignment horizontal="center" vertical="top" wrapText="1"/>
      <protection hidden="1"/>
    </xf>
    <xf numFmtId="0" fontId="4" fillId="0" borderId="1" xfId="0" applyFont="1" applyBorder="1" applyAlignment="1" applyProtection="1">
      <alignment horizontal="center" vertical="top" wrapText="1"/>
      <protection hidden="1"/>
    </xf>
    <xf numFmtId="0" fontId="4" fillId="0" borderId="0" xfId="0" applyFont="1" applyAlignment="1" applyProtection="1">
      <alignment horizontal="justify" vertical="top" wrapText="1"/>
      <protection hidden="1"/>
    </xf>
    <xf numFmtId="9" fontId="4" fillId="0" borderId="1" xfId="0" applyNumberFormat="1" applyFont="1" applyBorder="1" applyAlignment="1" applyProtection="1">
      <alignment horizontal="justify" vertical="top" wrapText="1"/>
      <protection hidden="1"/>
    </xf>
    <xf numFmtId="0" fontId="7" fillId="2" borderId="1" xfId="0" applyFont="1" applyFill="1" applyBorder="1" applyAlignment="1" applyProtection="1">
      <alignment horizontal="justify" vertical="top" wrapText="1"/>
      <protection hidden="1"/>
    </xf>
    <xf numFmtId="0" fontId="9" fillId="0" borderId="1" xfId="0" applyFont="1" applyBorder="1" applyAlignment="1" applyProtection="1">
      <alignment horizontal="justify" vertical="top" wrapText="1"/>
      <protection hidden="1"/>
    </xf>
    <xf numFmtId="0" fontId="11" fillId="4" borderId="1" xfId="0" applyFont="1" applyFill="1" applyBorder="1" applyAlignment="1" applyProtection="1">
      <alignment horizontal="justify" vertical="top" wrapText="1"/>
      <protection hidden="1"/>
    </xf>
    <xf numFmtId="0" fontId="4" fillId="0" borderId="1" xfId="0" applyFont="1" applyBorder="1" applyAlignment="1" applyProtection="1">
      <alignment horizontal="justify" vertical="top" wrapText="1"/>
      <protection hidden="1"/>
    </xf>
    <xf numFmtId="9" fontId="12" fillId="4" borderId="1" xfId="0" applyNumberFormat="1" applyFont="1" applyFill="1" applyBorder="1" applyAlignment="1" applyProtection="1">
      <alignment horizontal="center" vertical="top" wrapText="1"/>
      <protection hidden="1"/>
    </xf>
    <xf numFmtId="1" fontId="4" fillId="0" borderId="1" xfId="0" applyNumberFormat="1" applyFont="1" applyBorder="1" applyAlignment="1" applyProtection="1">
      <alignment horizontal="center" vertical="top" wrapText="1"/>
      <protection hidden="1"/>
    </xf>
    <xf numFmtId="164" fontId="4" fillId="0" borderId="1" xfId="0" applyNumberFormat="1" applyFont="1" applyBorder="1" applyAlignment="1" applyProtection="1">
      <alignment horizontal="center" vertical="top" wrapText="1"/>
      <protection hidden="1"/>
    </xf>
    <xf numFmtId="10" fontId="9" fillId="0" borderId="1" xfId="2" applyNumberFormat="1" applyFont="1" applyBorder="1" applyAlignment="1" applyProtection="1">
      <alignment horizontal="center" vertical="top" wrapText="1"/>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vertical="center" wrapText="1"/>
      <protection hidden="1"/>
    </xf>
    <xf numFmtId="0" fontId="5" fillId="7" borderId="1" xfId="0" applyFont="1" applyFill="1" applyBorder="1" applyAlignment="1" applyProtection="1">
      <alignment horizontal="justify" vertical="center" wrapText="1"/>
      <protection hidden="1"/>
    </xf>
    <xf numFmtId="0" fontId="7" fillId="2" borderId="1" xfId="0" applyFont="1" applyFill="1" applyBorder="1" applyAlignment="1" applyProtection="1">
      <alignment horizontal="justify" wrapText="1"/>
      <protection hidden="1"/>
    </xf>
    <xf numFmtId="0" fontId="11" fillId="4" borderId="1" xfId="0" applyFont="1" applyFill="1" applyBorder="1" applyAlignment="1" applyProtection="1">
      <alignment horizontal="justify" wrapText="1"/>
      <protection hidden="1"/>
    </xf>
    <xf numFmtId="0" fontId="5" fillId="5" borderId="1" xfId="0" applyFont="1" applyFill="1" applyBorder="1" applyAlignment="1" applyProtection="1">
      <alignment horizontal="justify" vertical="center" wrapText="1"/>
      <protection hidden="1"/>
    </xf>
    <xf numFmtId="9" fontId="9" fillId="0" borderId="1" xfId="2" applyFont="1" applyBorder="1" applyAlignment="1" applyProtection="1">
      <alignment horizontal="justify" vertical="top" wrapText="1"/>
      <protection hidden="1"/>
    </xf>
    <xf numFmtId="0" fontId="4" fillId="0" borderId="0" xfId="0" applyFont="1" applyAlignment="1" applyProtection="1">
      <alignment horizontal="center" wrapText="1"/>
      <protection hidden="1"/>
    </xf>
    <xf numFmtId="0" fontId="4" fillId="0" borderId="0" xfId="0" applyFont="1" applyAlignment="1" applyProtection="1">
      <alignment horizontal="center" vertical="center" wrapText="1"/>
      <protection hidden="1"/>
    </xf>
    <xf numFmtId="9" fontId="8" fillId="2" borderId="1" xfId="2" applyFont="1" applyFill="1" applyBorder="1" applyAlignment="1" applyProtection="1">
      <alignment horizontal="center" wrapText="1"/>
      <protection hidden="1"/>
    </xf>
    <xf numFmtId="9" fontId="10" fillId="2" borderId="1" xfId="0" applyNumberFormat="1" applyFont="1" applyFill="1" applyBorder="1" applyAlignment="1" applyProtection="1">
      <alignment horizontal="center" wrapText="1"/>
      <protection hidden="1"/>
    </xf>
    <xf numFmtId="9" fontId="11" fillId="4" borderId="1" xfId="2" applyFont="1" applyFill="1" applyBorder="1" applyAlignment="1" applyProtection="1">
      <alignment horizontal="center" wrapText="1"/>
      <protection hidden="1"/>
    </xf>
    <xf numFmtId="10" fontId="8" fillId="2" borderId="1" xfId="2" applyNumberFormat="1" applyFont="1" applyFill="1" applyBorder="1" applyAlignment="1" applyProtection="1">
      <alignment horizontal="center" vertical="top" wrapText="1"/>
      <protection hidden="1"/>
    </xf>
    <xf numFmtId="10" fontId="10" fillId="2" borderId="1" xfId="0" applyNumberFormat="1" applyFont="1" applyFill="1" applyBorder="1" applyAlignment="1" applyProtection="1">
      <alignment horizontal="center" vertical="top" wrapText="1"/>
      <protection hidden="1"/>
    </xf>
    <xf numFmtId="10" fontId="12" fillId="4" borderId="1" xfId="0" applyNumberFormat="1" applyFont="1" applyFill="1" applyBorder="1" applyAlignment="1" applyProtection="1">
      <alignment horizontal="center" vertical="top" wrapText="1"/>
      <protection hidden="1"/>
    </xf>
    <xf numFmtId="0" fontId="5" fillId="6"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0" borderId="2"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5" borderId="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5" fillId="5" borderId="5"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Alignment="1" applyProtection="1">
      <alignment horizontal="justify" vertical="center" wrapText="1"/>
      <protection hidden="1"/>
    </xf>
    <xf numFmtId="0" fontId="5" fillId="4"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center" vertical="center" wrapText="1"/>
      <protection hidden="1"/>
    </xf>
    <xf numFmtId="164" fontId="4" fillId="0" borderId="1" xfId="0" applyNumberFormat="1" applyFont="1" applyBorder="1" applyAlignment="1" applyProtection="1">
      <alignment horizontal="center" vertical="top" wrapText="1"/>
    </xf>
    <xf numFmtId="10" fontId="4" fillId="0" borderId="1" xfId="2" applyNumberFormat="1" applyFont="1" applyBorder="1" applyAlignment="1" applyProtection="1">
      <alignment horizontal="center" vertical="top" wrapText="1"/>
    </xf>
    <xf numFmtId="9" fontId="4" fillId="0" borderId="1" xfId="0" applyNumberFormat="1" applyFont="1" applyBorder="1" applyAlignment="1" applyProtection="1">
      <alignment horizontal="right" vertical="top" wrapText="1"/>
    </xf>
    <xf numFmtId="9" fontId="4" fillId="0" borderId="1" xfId="0" applyNumberFormat="1" applyFont="1" applyBorder="1" applyAlignment="1" applyProtection="1">
      <alignment horizontal="center" vertical="top" wrapText="1"/>
    </xf>
    <xf numFmtId="0" fontId="4" fillId="0" borderId="1" xfId="0" applyFont="1" applyBorder="1" applyAlignment="1" applyProtection="1">
      <alignment horizontal="justify" vertical="top" wrapText="1"/>
    </xf>
    <xf numFmtId="0" fontId="4" fillId="0" borderId="1" xfId="0" applyFont="1" applyBorder="1" applyAlignment="1" applyProtection="1">
      <alignment horizontal="right" vertical="top" wrapText="1"/>
    </xf>
    <xf numFmtId="10" fontId="4" fillId="0" borderId="1" xfId="0" applyNumberFormat="1" applyFont="1" applyBorder="1" applyAlignment="1" applyProtection="1">
      <alignment horizontal="center" vertical="top" wrapText="1"/>
    </xf>
    <xf numFmtId="0" fontId="0" fillId="0" borderId="1" xfId="0" applyBorder="1" applyAlignment="1" applyProtection="1">
      <alignment horizontal="justify" vertical="top" wrapText="1"/>
    </xf>
    <xf numFmtId="0" fontId="4" fillId="0" borderId="1" xfId="0" applyFont="1" applyBorder="1" applyAlignment="1" applyProtection="1">
      <alignment horizontal="center" vertical="top" wrapText="1"/>
    </xf>
    <xf numFmtId="1" fontId="4" fillId="0" borderId="1" xfId="0" applyNumberFormat="1" applyFont="1" applyBorder="1" applyAlignment="1" applyProtection="1">
      <alignment horizontal="center" vertical="top" wrapText="1"/>
    </xf>
    <xf numFmtId="1" fontId="4" fillId="0" borderId="1" xfId="0" applyNumberFormat="1" applyFont="1" applyBorder="1" applyAlignment="1" applyProtection="1">
      <alignment horizontal="right" vertical="top" wrapText="1"/>
    </xf>
    <xf numFmtId="9" fontId="8" fillId="2" borderId="1" xfId="2" applyFont="1" applyFill="1" applyBorder="1" applyAlignment="1" applyProtection="1">
      <alignment horizontal="center" vertical="top" wrapText="1"/>
    </xf>
    <xf numFmtId="10" fontId="8" fillId="2" borderId="1" xfId="2" applyNumberFormat="1" applyFont="1" applyFill="1" applyBorder="1" applyAlignment="1" applyProtection="1">
      <alignment horizontal="center" vertical="top" wrapText="1"/>
    </xf>
    <xf numFmtId="10" fontId="9" fillId="0" borderId="1" xfId="0" applyNumberFormat="1" applyFont="1" applyBorder="1" applyAlignment="1" applyProtection="1">
      <alignment horizontal="center" vertical="top" wrapText="1"/>
    </xf>
    <xf numFmtId="0" fontId="9" fillId="0" borderId="1" xfId="0" applyFont="1" applyBorder="1" applyAlignment="1" applyProtection="1">
      <alignment horizontal="left" vertical="top" wrapText="1"/>
    </xf>
    <xf numFmtId="0" fontId="9" fillId="0" borderId="1" xfId="0" applyFont="1" applyBorder="1" applyAlignment="1" applyProtection="1">
      <alignment horizontal="center" vertical="top" wrapText="1"/>
    </xf>
    <xf numFmtId="9" fontId="10" fillId="2" borderId="1" xfId="0" applyNumberFormat="1" applyFont="1" applyFill="1" applyBorder="1" applyAlignment="1" applyProtection="1">
      <alignment horizontal="center" wrapText="1"/>
    </xf>
    <xf numFmtId="10" fontId="8" fillId="2" borderId="1" xfId="0" applyNumberFormat="1" applyFont="1" applyFill="1" applyBorder="1" applyAlignment="1" applyProtection="1">
      <alignment horizontal="center" vertical="top" wrapText="1"/>
    </xf>
    <xf numFmtId="9" fontId="10" fillId="2" borderId="1" xfId="0" applyNumberFormat="1" applyFont="1" applyFill="1" applyBorder="1" applyAlignment="1" applyProtection="1">
      <alignment wrapText="1"/>
    </xf>
    <xf numFmtId="9" fontId="8" fillId="2" borderId="1" xfId="0" applyNumberFormat="1" applyFont="1" applyFill="1" applyBorder="1" applyAlignment="1" applyProtection="1">
      <alignment horizontal="center" vertical="top" wrapText="1"/>
    </xf>
    <xf numFmtId="9" fontId="11" fillId="4" borderId="1" xfId="2" applyFont="1" applyFill="1" applyBorder="1" applyAlignment="1" applyProtection="1">
      <alignment horizontal="center" wrapText="1"/>
    </xf>
    <xf numFmtId="10" fontId="12" fillId="4" borderId="1" xfId="0" applyNumberFormat="1" applyFont="1" applyFill="1" applyBorder="1" applyAlignment="1" applyProtection="1">
      <alignment horizontal="center" vertical="top" wrapText="1"/>
    </xf>
    <xf numFmtId="9" fontId="11" fillId="4" borderId="1" xfId="2" applyFont="1" applyFill="1" applyBorder="1" applyAlignment="1" applyProtection="1">
      <alignment wrapText="1"/>
    </xf>
    <xf numFmtId="9" fontId="12" fillId="4" borderId="1" xfId="0" applyNumberFormat="1" applyFont="1" applyFill="1" applyBorder="1" applyAlignment="1" applyProtection="1">
      <alignment horizontal="center" vertical="top"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190500</xdr:colOff>
      <xdr:row>0</xdr:row>
      <xdr:rowOff>742950</xdr:rowOff>
    </xdr:to>
    <xdr:pic>
      <xdr:nvPicPr>
        <xdr:cNvPr id="1026" name="Imagen 1">
          <a:extLst>
            <a:ext uri="{FF2B5EF4-FFF2-40B4-BE49-F238E27FC236}">
              <a16:creationId xmlns:a16="http://schemas.microsoft.com/office/drawing/2014/main" id="{136CE31D-9DD8-4473-90C0-CD419B13F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eusaquillo.gov.co/tabla_archivos/registro-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7"/>
  <sheetViews>
    <sheetView showGridLines="0" tabSelected="1" zoomScale="70" zoomScaleNormal="70" workbookViewId="0">
      <selection sqref="A1:K1"/>
    </sheetView>
  </sheetViews>
  <sheetFormatPr baseColWidth="10" defaultColWidth="10.85546875" defaultRowHeight="15" zeroHeight="1" x14ac:dyDescent="0.25"/>
  <cols>
    <col min="1" max="1" width="5.7109375" style="1" customWidth="1"/>
    <col min="2" max="2" width="25.5703125" style="1" customWidth="1"/>
    <col min="3" max="3" width="13.85546875" style="1" customWidth="1"/>
    <col min="4" max="4" width="42.140625" style="1" customWidth="1"/>
    <col min="5" max="5" width="15.5703125" style="1" customWidth="1"/>
    <col min="6" max="6" width="19.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22.7109375" style="35" customWidth="1"/>
    <col min="23" max="24" width="16.5703125" style="35" customWidth="1"/>
    <col min="25" max="25" width="44.42578125" style="46" customWidth="1"/>
    <col min="26" max="26" width="26.28515625" style="46" customWidth="1"/>
    <col min="27" max="29" width="16.5703125" style="63" customWidth="1"/>
    <col min="30" max="30" width="65.85546875" style="56" customWidth="1"/>
    <col min="31" max="31" width="29.85546875" style="56" customWidth="1"/>
    <col min="32" max="41" width="16.5703125" style="1" hidden="1" customWidth="1"/>
    <col min="42" max="42" width="23.140625" style="35" customWidth="1"/>
    <col min="43" max="43" width="16.5703125" style="35" customWidth="1"/>
    <col min="44" max="44" width="21.5703125" style="35" customWidth="1"/>
    <col min="45" max="45" width="49.5703125" style="46" customWidth="1"/>
    <col min="46" max="16384" width="10.85546875" style="1"/>
  </cols>
  <sheetData>
    <row r="1" spans="1:45" ht="70.5" customHeight="1" x14ac:dyDescent="0.25">
      <c r="A1" s="80" t="s">
        <v>0</v>
      </c>
      <c r="B1" s="81"/>
      <c r="C1" s="81"/>
      <c r="D1" s="81"/>
      <c r="E1" s="81"/>
      <c r="F1" s="81"/>
      <c r="G1" s="81"/>
      <c r="H1" s="81"/>
      <c r="I1" s="81"/>
      <c r="J1" s="81"/>
      <c r="K1" s="81"/>
      <c r="L1" s="82" t="s">
        <v>1</v>
      </c>
      <c r="M1" s="82"/>
      <c r="N1" s="82"/>
      <c r="O1" s="82"/>
      <c r="P1" s="82"/>
    </row>
    <row r="2" spans="1:45" s="2" customFormat="1" ht="23.45" customHeight="1" x14ac:dyDescent="0.25">
      <c r="A2" s="83" t="s">
        <v>2</v>
      </c>
      <c r="B2" s="84"/>
      <c r="C2" s="84"/>
      <c r="D2" s="84"/>
      <c r="E2" s="84"/>
      <c r="F2" s="84"/>
      <c r="G2" s="84"/>
      <c r="H2" s="84"/>
      <c r="I2" s="84"/>
      <c r="J2" s="84"/>
      <c r="K2" s="84"/>
      <c r="L2" s="84"/>
      <c r="M2" s="84"/>
      <c r="N2" s="84"/>
      <c r="O2" s="84"/>
      <c r="P2" s="84"/>
      <c r="V2" s="35"/>
      <c r="W2" s="35"/>
      <c r="X2" s="35"/>
      <c r="Y2" s="46"/>
      <c r="Z2" s="46"/>
      <c r="AA2" s="64"/>
      <c r="AB2" s="64"/>
      <c r="AC2" s="64"/>
      <c r="AD2" s="57"/>
      <c r="AE2" s="57"/>
      <c r="AP2" s="35"/>
      <c r="AQ2" s="35"/>
      <c r="AR2" s="35"/>
      <c r="AS2" s="46"/>
    </row>
    <row r="3" spans="1:45" x14ac:dyDescent="0.25"/>
    <row r="4" spans="1:45" ht="29.1" customHeight="1" x14ac:dyDescent="0.25">
      <c r="A4" s="79" t="s">
        <v>3</v>
      </c>
      <c r="B4" s="79"/>
      <c r="C4" s="82" t="s">
        <v>4</v>
      </c>
      <c r="D4" s="82"/>
      <c r="F4" s="79" t="s">
        <v>5</v>
      </c>
      <c r="G4" s="79"/>
      <c r="H4" s="79"/>
      <c r="I4" s="79"/>
      <c r="J4" s="79"/>
      <c r="K4" s="79"/>
    </row>
    <row r="5" spans="1:45" x14ac:dyDescent="0.25">
      <c r="A5" s="79"/>
      <c r="B5" s="79"/>
      <c r="C5" s="82"/>
      <c r="D5" s="82"/>
      <c r="F5" s="3" t="s">
        <v>6</v>
      </c>
      <c r="G5" s="3" t="s">
        <v>7</v>
      </c>
      <c r="H5" s="89" t="s">
        <v>8</v>
      </c>
      <c r="I5" s="89"/>
      <c r="J5" s="89"/>
      <c r="K5" s="89"/>
    </row>
    <row r="6" spans="1:45" ht="30" x14ac:dyDescent="0.25">
      <c r="A6" s="79"/>
      <c r="B6" s="79"/>
      <c r="C6" s="82"/>
      <c r="D6" s="82"/>
      <c r="F6" s="77">
        <v>1</v>
      </c>
      <c r="G6" s="77" t="s">
        <v>9</v>
      </c>
      <c r="H6" s="90" t="s">
        <v>10</v>
      </c>
      <c r="I6" s="90"/>
      <c r="J6" s="90"/>
      <c r="K6" s="90"/>
    </row>
    <row r="7" spans="1:45" ht="214.5" customHeight="1" x14ac:dyDescent="0.25">
      <c r="A7" s="79"/>
      <c r="B7" s="79"/>
      <c r="C7" s="82"/>
      <c r="D7" s="82"/>
      <c r="F7" s="77">
        <v>2</v>
      </c>
      <c r="G7" s="77" t="s">
        <v>11</v>
      </c>
      <c r="H7" s="91" t="s">
        <v>12</v>
      </c>
      <c r="I7" s="91"/>
      <c r="J7" s="91"/>
      <c r="K7" s="91"/>
    </row>
    <row r="8" spans="1:45" ht="75.75" customHeight="1" x14ac:dyDescent="0.25">
      <c r="A8" s="79"/>
      <c r="B8" s="79"/>
      <c r="C8" s="82"/>
      <c r="D8" s="82"/>
      <c r="F8" s="77">
        <v>3</v>
      </c>
      <c r="G8" s="77" t="s">
        <v>281</v>
      </c>
      <c r="H8" s="91" t="s">
        <v>282</v>
      </c>
      <c r="I8" s="91"/>
      <c r="J8" s="91"/>
      <c r="K8" s="91"/>
    </row>
    <row r="9" spans="1:45" x14ac:dyDescent="0.25"/>
    <row r="10" spans="1:45" ht="14.45" customHeight="1" x14ac:dyDescent="0.25">
      <c r="A10" s="79" t="s">
        <v>13</v>
      </c>
      <c r="B10" s="79"/>
      <c r="C10" s="79" t="s">
        <v>14</v>
      </c>
      <c r="D10" s="79" t="s">
        <v>15</v>
      </c>
      <c r="E10" s="79"/>
      <c r="F10" s="79"/>
      <c r="G10" s="79"/>
      <c r="H10" s="79"/>
      <c r="I10" s="79"/>
      <c r="J10" s="79"/>
      <c r="K10" s="79"/>
      <c r="L10" s="79"/>
      <c r="M10" s="79"/>
      <c r="N10" s="79"/>
      <c r="O10" s="79"/>
      <c r="P10" s="79"/>
      <c r="Q10" s="92" t="s">
        <v>16</v>
      </c>
      <c r="R10" s="92"/>
      <c r="S10" s="92"/>
      <c r="T10" s="92"/>
      <c r="U10" s="92"/>
      <c r="V10" s="88" t="s">
        <v>17</v>
      </c>
      <c r="W10" s="88"/>
      <c r="X10" s="88"/>
      <c r="Y10" s="88"/>
      <c r="Z10" s="88"/>
      <c r="AA10" s="93" t="s">
        <v>17</v>
      </c>
      <c r="AB10" s="93"/>
      <c r="AC10" s="93"/>
      <c r="AD10" s="93"/>
      <c r="AE10" s="93"/>
      <c r="AF10" s="94" t="s">
        <v>17</v>
      </c>
      <c r="AG10" s="94"/>
      <c r="AH10" s="94"/>
      <c r="AI10" s="94"/>
      <c r="AJ10" s="94"/>
      <c r="AK10" s="95" t="s">
        <v>17</v>
      </c>
      <c r="AL10" s="95"/>
      <c r="AM10" s="95"/>
      <c r="AN10" s="95"/>
      <c r="AO10" s="95"/>
      <c r="AP10" s="85" t="s">
        <v>18</v>
      </c>
      <c r="AQ10" s="86"/>
      <c r="AR10" s="86"/>
      <c r="AS10" s="87"/>
    </row>
    <row r="11" spans="1:45" ht="14.45" customHeight="1" x14ac:dyDescent="0.25">
      <c r="A11" s="79"/>
      <c r="B11" s="79"/>
      <c r="C11" s="79"/>
      <c r="D11" s="79"/>
      <c r="E11" s="79"/>
      <c r="F11" s="79"/>
      <c r="G11" s="79"/>
      <c r="H11" s="79"/>
      <c r="I11" s="79"/>
      <c r="J11" s="79"/>
      <c r="K11" s="79"/>
      <c r="L11" s="79"/>
      <c r="M11" s="79"/>
      <c r="N11" s="79"/>
      <c r="O11" s="79"/>
      <c r="P11" s="79"/>
      <c r="Q11" s="92"/>
      <c r="R11" s="92"/>
      <c r="S11" s="92"/>
      <c r="T11" s="92"/>
      <c r="U11" s="92"/>
      <c r="V11" s="88" t="s">
        <v>19</v>
      </c>
      <c r="W11" s="88"/>
      <c r="X11" s="88"/>
      <c r="Y11" s="88"/>
      <c r="Z11" s="88"/>
      <c r="AA11" s="93" t="s">
        <v>20</v>
      </c>
      <c r="AB11" s="93"/>
      <c r="AC11" s="93"/>
      <c r="AD11" s="93"/>
      <c r="AE11" s="93"/>
      <c r="AF11" s="94" t="s">
        <v>21</v>
      </c>
      <c r="AG11" s="94"/>
      <c r="AH11" s="94"/>
      <c r="AI11" s="94"/>
      <c r="AJ11" s="94"/>
      <c r="AK11" s="95" t="s">
        <v>22</v>
      </c>
      <c r="AL11" s="95"/>
      <c r="AM11" s="95"/>
      <c r="AN11" s="95"/>
      <c r="AO11" s="95"/>
      <c r="AP11" s="85" t="s">
        <v>23</v>
      </c>
      <c r="AQ11" s="86"/>
      <c r="AR11" s="86"/>
      <c r="AS11" s="87"/>
    </row>
    <row r="12" spans="1:45" ht="60" x14ac:dyDescent="0.25">
      <c r="A12" s="72" t="s">
        <v>24</v>
      </c>
      <c r="B12" s="72" t="s">
        <v>25</v>
      </c>
      <c r="C12" s="79"/>
      <c r="D12" s="72" t="s">
        <v>26</v>
      </c>
      <c r="E12" s="72" t="s">
        <v>27</v>
      </c>
      <c r="F12" s="72" t="s">
        <v>28</v>
      </c>
      <c r="G12" s="72" t="s">
        <v>29</v>
      </c>
      <c r="H12" s="72" t="s">
        <v>30</v>
      </c>
      <c r="I12" s="72" t="s">
        <v>31</v>
      </c>
      <c r="J12" s="72" t="s">
        <v>32</v>
      </c>
      <c r="K12" s="72" t="s">
        <v>33</v>
      </c>
      <c r="L12" s="72" t="s">
        <v>34</v>
      </c>
      <c r="M12" s="72" t="s">
        <v>35</v>
      </c>
      <c r="N12" s="72" t="s">
        <v>36</v>
      </c>
      <c r="O12" s="72" t="s">
        <v>37</v>
      </c>
      <c r="P12" s="72" t="s">
        <v>38</v>
      </c>
      <c r="Q12" s="73" t="s">
        <v>39</v>
      </c>
      <c r="R12" s="73" t="s">
        <v>40</v>
      </c>
      <c r="S12" s="73" t="s">
        <v>41</v>
      </c>
      <c r="T12" s="73" t="s">
        <v>42</v>
      </c>
      <c r="U12" s="73" t="s">
        <v>43</v>
      </c>
      <c r="V12" s="71" t="s">
        <v>44</v>
      </c>
      <c r="W12" s="71" t="s">
        <v>45</v>
      </c>
      <c r="X12" s="71" t="s">
        <v>46</v>
      </c>
      <c r="Y12" s="71" t="s">
        <v>47</v>
      </c>
      <c r="Z12" s="71" t="s">
        <v>48</v>
      </c>
      <c r="AA12" s="74" t="s">
        <v>44</v>
      </c>
      <c r="AB12" s="74" t="s">
        <v>45</v>
      </c>
      <c r="AC12" s="74" t="s">
        <v>46</v>
      </c>
      <c r="AD12" s="58" t="s">
        <v>47</v>
      </c>
      <c r="AE12" s="58" t="s">
        <v>48</v>
      </c>
      <c r="AF12" s="75" t="s">
        <v>44</v>
      </c>
      <c r="AG12" s="75" t="s">
        <v>45</v>
      </c>
      <c r="AH12" s="75" t="s">
        <v>46</v>
      </c>
      <c r="AI12" s="75" t="s">
        <v>47</v>
      </c>
      <c r="AJ12" s="75" t="s">
        <v>48</v>
      </c>
      <c r="AK12" s="76" t="s">
        <v>44</v>
      </c>
      <c r="AL12" s="76" t="s">
        <v>45</v>
      </c>
      <c r="AM12" s="76" t="s">
        <v>46</v>
      </c>
      <c r="AN12" s="76" t="s">
        <v>47</v>
      </c>
      <c r="AO12" s="76" t="s">
        <v>48</v>
      </c>
      <c r="AP12" s="29" t="s">
        <v>44</v>
      </c>
      <c r="AQ12" s="29" t="s">
        <v>45</v>
      </c>
      <c r="AR12" s="29" t="s">
        <v>46</v>
      </c>
      <c r="AS12" s="61" t="s">
        <v>49</v>
      </c>
    </row>
    <row r="13" spans="1:45" s="30" customFormat="1" ht="257.25" customHeight="1" x14ac:dyDescent="0.25">
      <c r="A13" s="78">
        <v>4</v>
      </c>
      <c r="B13" s="78" t="s">
        <v>50</v>
      </c>
      <c r="C13" s="78" t="s">
        <v>51</v>
      </c>
      <c r="D13" s="78" t="s">
        <v>52</v>
      </c>
      <c r="E13" s="4">
        <f t="shared" ref="E13:E28" si="0">+((1/17)*80%)/100%</f>
        <v>4.7058823529411764E-2</v>
      </c>
      <c r="F13" s="78" t="s">
        <v>53</v>
      </c>
      <c r="G13" s="78" t="s">
        <v>54</v>
      </c>
      <c r="H13" s="78" t="s">
        <v>55</v>
      </c>
      <c r="I13" s="5">
        <v>6.6000000000000003E-2</v>
      </c>
      <c r="J13" s="78" t="s">
        <v>56</v>
      </c>
      <c r="K13" s="78" t="s">
        <v>57</v>
      </c>
      <c r="L13" s="6">
        <v>0</v>
      </c>
      <c r="M13" s="6">
        <v>0.02</v>
      </c>
      <c r="N13" s="6">
        <v>0.06</v>
      </c>
      <c r="O13" s="6">
        <v>0.1</v>
      </c>
      <c r="P13" s="6">
        <v>0.1</v>
      </c>
      <c r="Q13" s="78" t="s">
        <v>58</v>
      </c>
      <c r="R13" s="78" t="s">
        <v>59</v>
      </c>
      <c r="S13" s="78" t="s">
        <v>60</v>
      </c>
      <c r="T13" s="78" t="s">
        <v>61</v>
      </c>
      <c r="U13" s="78" t="s">
        <v>62</v>
      </c>
      <c r="V13" s="36" t="s">
        <v>63</v>
      </c>
      <c r="W13" s="36" t="s">
        <v>63</v>
      </c>
      <c r="X13" s="36" t="s">
        <v>63</v>
      </c>
      <c r="Y13" s="47" t="s">
        <v>64</v>
      </c>
      <c r="Z13" s="47" t="s">
        <v>63</v>
      </c>
      <c r="AA13" s="54">
        <v>1.4999999999999999E-2</v>
      </c>
      <c r="AB13" s="96">
        <v>1.4999999999999999E-2</v>
      </c>
      <c r="AC13" s="97">
        <f>IF(AB13/AA13&gt;100%,100%,AB13/AA13)</f>
        <v>1</v>
      </c>
      <c r="AD13" s="51" t="s">
        <v>242</v>
      </c>
      <c r="AE13" s="51" t="s">
        <v>65</v>
      </c>
      <c r="AF13" s="28">
        <f>N13</f>
        <v>0.06</v>
      </c>
      <c r="AG13" s="98"/>
      <c r="AH13" s="97">
        <f>IF(AG13/AF13&gt;100%,100%,AG13/AF13)</f>
        <v>0</v>
      </c>
      <c r="AI13" s="78"/>
      <c r="AJ13" s="78"/>
      <c r="AK13" s="28">
        <f>O13</f>
        <v>0.1</v>
      </c>
      <c r="AL13" s="98"/>
      <c r="AM13" s="97">
        <f>IF(AL13/AK13&gt;100%,100%,AL13/AK13)</f>
        <v>0</v>
      </c>
      <c r="AN13" s="78"/>
      <c r="AO13" s="78"/>
      <c r="AP13" s="36">
        <f>P13</f>
        <v>0.1</v>
      </c>
      <c r="AQ13" s="54">
        <v>1.4999999999999999E-2</v>
      </c>
      <c r="AR13" s="97">
        <f>IF(AQ13/AP13&gt;100%,100%,AQ13/AP13)</f>
        <v>0.15</v>
      </c>
      <c r="AS13" s="47" t="s">
        <v>66</v>
      </c>
    </row>
    <row r="14" spans="1:45" s="30" customFormat="1" ht="105" x14ac:dyDescent="0.25">
      <c r="A14" s="78">
        <v>4</v>
      </c>
      <c r="B14" s="78" t="s">
        <v>50</v>
      </c>
      <c r="C14" s="78" t="s">
        <v>51</v>
      </c>
      <c r="D14" s="78" t="s">
        <v>67</v>
      </c>
      <c r="E14" s="4">
        <f t="shared" si="0"/>
        <v>4.7058823529411764E-2</v>
      </c>
      <c r="F14" s="78" t="s">
        <v>53</v>
      </c>
      <c r="G14" s="78" t="s">
        <v>68</v>
      </c>
      <c r="H14" s="78" t="s">
        <v>69</v>
      </c>
      <c r="I14" s="78" t="s">
        <v>70</v>
      </c>
      <c r="J14" s="78" t="s">
        <v>71</v>
      </c>
      <c r="K14" s="78" t="s">
        <v>57</v>
      </c>
      <c r="L14" s="6">
        <v>0</v>
      </c>
      <c r="M14" s="6">
        <v>0</v>
      </c>
      <c r="N14" s="6">
        <v>0</v>
      </c>
      <c r="O14" s="6">
        <v>0.15</v>
      </c>
      <c r="P14" s="6">
        <v>0.15</v>
      </c>
      <c r="Q14" s="78" t="s">
        <v>58</v>
      </c>
      <c r="R14" s="78" t="s">
        <v>72</v>
      </c>
      <c r="S14" s="78" t="s">
        <v>73</v>
      </c>
      <c r="T14" s="78" t="s">
        <v>61</v>
      </c>
      <c r="U14" s="78" t="s">
        <v>74</v>
      </c>
      <c r="V14" s="36" t="s">
        <v>63</v>
      </c>
      <c r="W14" s="36" t="s">
        <v>63</v>
      </c>
      <c r="X14" s="36" t="s">
        <v>63</v>
      </c>
      <c r="Y14" s="47" t="s">
        <v>64</v>
      </c>
      <c r="Z14" s="47" t="s">
        <v>63</v>
      </c>
      <c r="AA14" s="36" t="s">
        <v>63</v>
      </c>
      <c r="AB14" s="36" t="s">
        <v>63</v>
      </c>
      <c r="AC14" s="36" t="s">
        <v>63</v>
      </c>
      <c r="AD14" s="47" t="s">
        <v>243</v>
      </c>
      <c r="AE14" s="47" t="s">
        <v>63</v>
      </c>
      <c r="AF14" s="28">
        <f t="shared" ref="AF14:AF35" si="1">N14</f>
        <v>0</v>
      </c>
      <c r="AG14" s="98">
        <v>0</v>
      </c>
      <c r="AH14" s="97" t="e">
        <f>IF(AG14/AF14&gt;100%,100%,AG14/AF14)</f>
        <v>#DIV/0!</v>
      </c>
      <c r="AI14" s="78"/>
      <c r="AJ14" s="78"/>
      <c r="AK14" s="28">
        <f t="shared" ref="AK14:AK35" si="2">O14</f>
        <v>0.15</v>
      </c>
      <c r="AL14" s="98">
        <v>0</v>
      </c>
      <c r="AM14" s="97">
        <f>IF(AL14/AK14&gt;100%,100%,AL14/AK14)</f>
        <v>0</v>
      </c>
      <c r="AN14" s="78"/>
      <c r="AO14" s="78"/>
      <c r="AP14" s="36">
        <f t="shared" ref="AP14:AP35" si="3">P14</f>
        <v>0.15</v>
      </c>
      <c r="AQ14" s="36">
        <v>0</v>
      </c>
      <c r="AR14" s="97">
        <f t="shared" ref="AR14:AR35" si="4">IF(AQ14/AP14&gt;100%,100%,AQ14/AP14)</f>
        <v>0</v>
      </c>
      <c r="AS14" s="47" t="s">
        <v>244</v>
      </c>
    </row>
    <row r="15" spans="1:45" s="30" customFormat="1" ht="174.75" customHeight="1" x14ac:dyDescent="0.25">
      <c r="A15" s="78">
        <v>4</v>
      </c>
      <c r="B15" s="78" t="s">
        <v>50</v>
      </c>
      <c r="C15" s="78" t="s">
        <v>51</v>
      </c>
      <c r="D15" s="78" t="s">
        <v>75</v>
      </c>
      <c r="E15" s="4">
        <f t="shared" si="0"/>
        <v>4.7058823529411764E-2</v>
      </c>
      <c r="F15" s="78" t="s">
        <v>76</v>
      </c>
      <c r="G15" s="78" t="s">
        <v>77</v>
      </c>
      <c r="H15" s="78" t="s">
        <v>78</v>
      </c>
      <c r="I15" s="78" t="s">
        <v>70</v>
      </c>
      <c r="J15" s="78" t="s">
        <v>56</v>
      </c>
      <c r="K15" s="78" t="s">
        <v>57</v>
      </c>
      <c r="L15" s="6">
        <v>0.05</v>
      </c>
      <c r="M15" s="6">
        <v>0.4</v>
      </c>
      <c r="N15" s="6">
        <v>0.8</v>
      </c>
      <c r="O15" s="6">
        <v>1</v>
      </c>
      <c r="P15" s="6">
        <v>1</v>
      </c>
      <c r="Q15" s="78" t="s">
        <v>58</v>
      </c>
      <c r="R15" s="78" t="s">
        <v>79</v>
      </c>
      <c r="S15" s="78" t="s">
        <v>80</v>
      </c>
      <c r="T15" s="78" t="s">
        <v>61</v>
      </c>
      <c r="U15" s="78" t="s">
        <v>81</v>
      </c>
      <c r="V15" s="36">
        <f t="shared" ref="V15:V29" si="5">L15</f>
        <v>0.05</v>
      </c>
      <c r="W15" s="99">
        <v>0</v>
      </c>
      <c r="X15" s="99">
        <f>W15/V15</f>
        <v>0</v>
      </c>
      <c r="Y15" s="100" t="s">
        <v>82</v>
      </c>
      <c r="Z15" s="100" t="s">
        <v>83</v>
      </c>
      <c r="AA15" s="36">
        <f t="shared" ref="AA15:AA35" si="6">M15</f>
        <v>0.4</v>
      </c>
      <c r="AB15" s="99">
        <v>0</v>
      </c>
      <c r="AC15" s="97">
        <f t="shared" ref="AC15:AC29" si="7">IF(AB15/AA15&gt;100%,100%,AB15/AA15)</f>
        <v>0</v>
      </c>
      <c r="AD15" s="51" t="s">
        <v>245</v>
      </c>
      <c r="AE15" s="51" t="s">
        <v>246</v>
      </c>
      <c r="AF15" s="28">
        <f t="shared" si="1"/>
        <v>0.8</v>
      </c>
      <c r="AG15" s="101"/>
      <c r="AH15" s="97">
        <f t="shared" ref="AH15:AH29" si="8">IF(AG15/AF15&gt;100%,100%,AG15/AF15)</f>
        <v>0</v>
      </c>
      <c r="AI15" s="78"/>
      <c r="AJ15" s="78"/>
      <c r="AK15" s="28">
        <f t="shared" si="2"/>
        <v>1</v>
      </c>
      <c r="AL15" s="101"/>
      <c r="AM15" s="97">
        <f t="shared" ref="AM15:AM29" si="9">IF(AL15/AK15&gt;100%,100%,AL15/AK15)</f>
        <v>0</v>
      </c>
      <c r="AN15" s="78"/>
      <c r="AO15" s="78"/>
      <c r="AP15" s="36">
        <f t="shared" si="3"/>
        <v>1</v>
      </c>
      <c r="AQ15" s="36">
        <v>0</v>
      </c>
      <c r="AR15" s="97">
        <f t="shared" si="4"/>
        <v>0</v>
      </c>
      <c r="AS15" s="51" t="s">
        <v>245</v>
      </c>
    </row>
    <row r="16" spans="1:45" s="30" customFormat="1" ht="90" x14ac:dyDescent="0.25">
      <c r="A16" s="78">
        <v>4</v>
      </c>
      <c r="B16" s="78" t="s">
        <v>50</v>
      </c>
      <c r="C16" s="78" t="s">
        <v>84</v>
      </c>
      <c r="D16" s="78" t="s">
        <v>85</v>
      </c>
      <c r="E16" s="4">
        <f t="shared" si="0"/>
        <v>4.7058823529411764E-2</v>
      </c>
      <c r="F16" s="78" t="s">
        <v>53</v>
      </c>
      <c r="G16" s="78" t="s">
        <v>86</v>
      </c>
      <c r="H16" s="78" t="s">
        <v>87</v>
      </c>
      <c r="I16" s="6">
        <v>0.5</v>
      </c>
      <c r="J16" s="78" t="s">
        <v>56</v>
      </c>
      <c r="K16" s="78" t="s">
        <v>57</v>
      </c>
      <c r="L16" s="6">
        <v>0.15</v>
      </c>
      <c r="M16" s="6">
        <v>0.3</v>
      </c>
      <c r="N16" s="7">
        <v>0.45</v>
      </c>
      <c r="O16" s="7">
        <v>0.6</v>
      </c>
      <c r="P16" s="7">
        <v>0.6</v>
      </c>
      <c r="Q16" s="78" t="s">
        <v>88</v>
      </c>
      <c r="R16" s="78" t="s">
        <v>89</v>
      </c>
      <c r="S16" s="78" t="s">
        <v>90</v>
      </c>
      <c r="T16" s="78" t="s">
        <v>61</v>
      </c>
      <c r="U16" s="78" t="s">
        <v>91</v>
      </c>
      <c r="V16" s="36">
        <f t="shared" si="5"/>
        <v>0.15</v>
      </c>
      <c r="W16" s="102">
        <v>0.19070000000000001</v>
      </c>
      <c r="X16" s="102">
        <v>1</v>
      </c>
      <c r="Y16" s="100" t="s">
        <v>92</v>
      </c>
      <c r="Z16" s="100" t="s">
        <v>93</v>
      </c>
      <c r="AA16" s="36">
        <f t="shared" si="6"/>
        <v>0.3</v>
      </c>
      <c r="AB16" s="44">
        <v>0.3508</v>
      </c>
      <c r="AC16" s="97">
        <f t="shared" si="7"/>
        <v>1</v>
      </c>
      <c r="AD16" s="51" t="s">
        <v>247</v>
      </c>
      <c r="AE16" s="51" t="s">
        <v>94</v>
      </c>
      <c r="AF16" s="28">
        <f t="shared" si="1"/>
        <v>0.45</v>
      </c>
      <c r="AG16" s="101"/>
      <c r="AH16" s="97">
        <f t="shared" si="8"/>
        <v>0</v>
      </c>
      <c r="AI16" s="78"/>
      <c r="AJ16" s="78"/>
      <c r="AK16" s="28">
        <f t="shared" si="2"/>
        <v>0.6</v>
      </c>
      <c r="AL16" s="101"/>
      <c r="AM16" s="97">
        <f t="shared" si="9"/>
        <v>0</v>
      </c>
      <c r="AN16" s="78"/>
      <c r="AO16" s="78"/>
      <c r="AP16" s="36">
        <f t="shared" si="3"/>
        <v>0.6</v>
      </c>
      <c r="AQ16" s="44">
        <v>0.35</v>
      </c>
      <c r="AR16" s="97">
        <f t="shared" si="4"/>
        <v>0.58333333333333337</v>
      </c>
      <c r="AS16" s="51" t="s">
        <v>248</v>
      </c>
    </row>
    <row r="17" spans="1:45" s="30" customFormat="1" ht="105" x14ac:dyDescent="0.25">
      <c r="A17" s="78">
        <v>4</v>
      </c>
      <c r="B17" s="78" t="s">
        <v>50</v>
      </c>
      <c r="C17" s="78" t="s">
        <v>84</v>
      </c>
      <c r="D17" s="78" t="s">
        <v>95</v>
      </c>
      <c r="E17" s="4">
        <f t="shared" si="0"/>
        <v>4.7058823529411764E-2</v>
      </c>
      <c r="F17" s="78" t="s">
        <v>53</v>
      </c>
      <c r="G17" s="78" t="s">
        <v>96</v>
      </c>
      <c r="H17" s="78" t="s">
        <v>97</v>
      </c>
      <c r="I17" s="6">
        <v>0.6</v>
      </c>
      <c r="J17" s="78" t="s">
        <v>56</v>
      </c>
      <c r="K17" s="78" t="s">
        <v>57</v>
      </c>
      <c r="L17" s="6">
        <v>0.15</v>
      </c>
      <c r="M17" s="6">
        <v>0.3</v>
      </c>
      <c r="N17" s="7">
        <v>0.45</v>
      </c>
      <c r="O17" s="7">
        <v>0.6</v>
      </c>
      <c r="P17" s="7">
        <v>0.6</v>
      </c>
      <c r="Q17" s="78" t="s">
        <v>88</v>
      </c>
      <c r="R17" s="78" t="s">
        <v>89</v>
      </c>
      <c r="S17" s="78" t="s">
        <v>90</v>
      </c>
      <c r="T17" s="78" t="s">
        <v>61</v>
      </c>
      <c r="U17" s="78" t="s">
        <v>91</v>
      </c>
      <c r="V17" s="36">
        <f t="shared" si="5"/>
        <v>0.15</v>
      </c>
      <c r="W17" s="102">
        <v>4.5400000000000003E-2</v>
      </c>
      <c r="X17" s="102">
        <f>W17/V17</f>
        <v>0.30266666666666669</v>
      </c>
      <c r="Y17" s="100" t="s">
        <v>92</v>
      </c>
      <c r="Z17" s="100" t="s">
        <v>93</v>
      </c>
      <c r="AA17" s="36">
        <f t="shared" si="6"/>
        <v>0.3</v>
      </c>
      <c r="AB17" s="102">
        <v>8.0699999999999994E-2</v>
      </c>
      <c r="AC17" s="97">
        <f t="shared" si="7"/>
        <v>0.26900000000000002</v>
      </c>
      <c r="AD17" s="51" t="s">
        <v>251</v>
      </c>
      <c r="AE17" s="51" t="s">
        <v>250</v>
      </c>
      <c r="AF17" s="28">
        <f t="shared" si="1"/>
        <v>0.45</v>
      </c>
      <c r="AG17" s="101"/>
      <c r="AH17" s="97">
        <f t="shared" si="8"/>
        <v>0</v>
      </c>
      <c r="AI17" s="78"/>
      <c r="AJ17" s="78"/>
      <c r="AK17" s="28">
        <f t="shared" si="2"/>
        <v>0.6</v>
      </c>
      <c r="AL17" s="101"/>
      <c r="AM17" s="97">
        <f t="shared" si="9"/>
        <v>0</v>
      </c>
      <c r="AN17" s="78"/>
      <c r="AO17" s="78"/>
      <c r="AP17" s="36">
        <f t="shared" si="3"/>
        <v>0.6</v>
      </c>
      <c r="AQ17" s="44">
        <v>8.0699999999999994E-2</v>
      </c>
      <c r="AR17" s="97">
        <f t="shared" si="4"/>
        <v>0.13450000000000001</v>
      </c>
      <c r="AS17" s="51" t="s">
        <v>252</v>
      </c>
    </row>
    <row r="18" spans="1:45" s="30" customFormat="1" ht="90" x14ac:dyDescent="0.25">
      <c r="A18" s="78">
        <v>4</v>
      </c>
      <c r="B18" s="78" t="s">
        <v>50</v>
      </c>
      <c r="C18" s="78" t="s">
        <v>84</v>
      </c>
      <c r="D18" s="78" t="s">
        <v>98</v>
      </c>
      <c r="E18" s="4">
        <f t="shared" si="0"/>
        <v>4.7058823529411764E-2</v>
      </c>
      <c r="F18" s="78" t="s">
        <v>76</v>
      </c>
      <c r="G18" s="78" t="s">
        <v>99</v>
      </c>
      <c r="H18" s="78" t="s">
        <v>100</v>
      </c>
      <c r="I18" s="78"/>
      <c r="J18" s="78" t="s">
        <v>56</v>
      </c>
      <c r="K18" s="78" t="s">
        <v>57</v>
      </c>
      <c r="L18" s="6">
        <v>0.1</v>
      </c>
      <c r="M18" s="6">
        <v>0.25</v>
      </c>
      <c r="N18" s="6">
        <v>0.65</v>
      </c>
      <c r="O18" s="6">
        <v>0.95</v>
      </c>
      <c r="P18" s="6">
        <v>0.95</v>
      </c>
      <c r="Q18" s="78" t="s">
        <v>88</v>
      </c>
      <c r="R18" s="78" t="s">
        <v>89</v>
      </c>
      <c r="S18" s="78" t="s">
        <v>90</v>
      </c>
      <c r="T18" s="78" t="s">
        <v>61</v>
      </c>
      <c r="U18" s="78" t="s">
        <v>101</v>
      </c>
      <c r="V18" s="36">
        <f t="shared" si="5"/>
        <v>0.1</v>
      </c>
      <c r="W18" s="99">
        <v>0.26</v>
      </c>
      <c r="X18" s="99">
        <v>1</v>
      </c>
      <c r="Y18" s="100" t="s">
        <v>102</v>
      </c>
      <c r="Z18" s="100" t="s">
        <v>93</v>
      </c>
      <c r="AA18" s="36">
        <f t="shared" si="6"/>
        <v>0.25</v>
      </c>
      <c r="AB18" s="102">
        <v>0.41870000000000002</v>
      </c>
      <c r="AC18" s="97">
        <f t="shared" si="7"/>
        <v>1</v>
      </c>
      <c r="AD18" s="51" t="s">
        <v>253</v>
      </c>
      <c r="AE18" s="51" t="s">
        <v>94</v>
      </c>
      <c r="AF18" s="28">
        <f t="shared" si="1"/>
        <v>0.65</v>
      </c>
      <c r="AG18" s="101"/>
      <c r="AH18" s="97">
        <f t="shared" si="8"/>
        <v>0</v>
      </c>
      <c r="AI18" s="78"/>
      <c r="AJ18" s="78"/>
      <c r="AK18" s="28">
        <f t="shared" si="2"/>
        <v>0.95</v>
      </c>
      <c r="AL18" s="101"/>
      <c r="AM18" s="97">
        <f t="shared" si="9"/>
        <v>0</v>
      </c>
      <c r="AN18" s="78"/>
      <c r="AO18" s="78"/>
      <c r="AP18" s="36">
        <f t="shared" si="3"/>
        <v>0.95</v>
      </c>
      <c r="AQ18" s="44">
        <v>0.41870000000000002</v>
      </c>
      <c r="AR18" s="97">
        <f t="shared" si="4"/>
        <v>0.4407368421052632</v>
      </c>
      <c r="AS18" s="51" t="s">
        <v>254</v>
      </c>
    </row>
    <row r="19" spans="1:45" s="30" customFormat="1" ht="90" x14ac:dyDescent="0.25">
      <c r="A19" s="78">
        <v>4</v>
      </c>
      <c r="B19" s="78" t="s">
        <v>50</v>
      </c>
      <c r="C19" s="78" t="s">
        <v>84</v>
      </c>
      <c r="D19" s="78" t="s">
        <v>103</v>
      </c>
      <c r="E19" s="4">
        <f t="shared" si="0"/>
        <v>4.7058823529411764E-2</v>
      </c>
      <c r="F19" s="78" t="s">
        <v>53</v>
      </c>
      <c r="G19" s="78" t="s">
        <v>104</v>
      </c>
      <c r="H19" s="78" t="s">
        <v>105</v>
      </c>
      <c r="I19" s="78"/>
      <c r="J19" s="78" t="s">
        <v>56</v>
      </c>
      <c r="K19" s="78" t="s">
        <v>57</v>
      </c>
      <c r="L19" s="6">
        <v>0.02</v>
      </c>
      <c r="M19" s="6">
        <v>0.1</v>
      </c>
      <c r="N19" s="6">
        <v>0.2</v>
      </c>
      <c r="O19" s="6">
        <v>0.4</v>
      </c>
      <c r="P19" s="6">
        <v>0.4</v>
      </c>
      <c r="Q19" s="78" t="s">
        <v>88</v>
      </c>
      <c r="R19" s="78" t="s">
        <v>89</v>
      </c>
      <c r="S19" s="78" t="s">
        <v>90</v>
      </c>
      <c r="T19" s="78" t="s">
        <v>61</v>
      </c>
      <c r="U19" s="78" t="s">
        <v>101</v>
      </c>
      <c r="V19" s="36">
        <f t="shared" si="5"/>
        <v>0.02</v>
      </c>
      <c r="W19" s="99">
        <v>1.41E-2</v>
      </c>
      <c r="X19" s="99">
        <f>W19/V19</f>
        <v>0.70499999999999996</v>
      </c>
      <c r="Y19" s="100" t="s">
        <v>106</v>
      </c>
      <c r="Z19" s="100" t="s">
        <v>93</v>
      </c>
      <c r="AA19" s="36">
        <f t="shared" si="6"/>
        <v>0.1</v>
      </c>
      <c r="AB19" s="102">
        <v>0.16639999999999999</v>
      </c>
      <c r="AC19" s="97">
        <f t="shared" si="7"/>
        <v>1</v>
      </c>
      <c r="AD19" s="51" t="s">
        <v>256</v>
      </c>
      <c r="AE19" s="51" t="s">
        <v>94</v>
      </c>
      <c r="AF19" s="28">
        <f t="shared" si="1"/>
        <v>0.2</v>
      </c>
      <c r="AG19" s="101"/>
      <c r="AH19" s="97">
        <f t="shared" si="8"/>
        <v>0</v>
      </c>
      <c r="AI19" s="78"/>
      <c r="AJ19" s="78"/>
      <c r="AK19" s="28">
        <f t="shared" si="2"/>
        <v>0.4</v>
      </c>
      <c r="AL19" s="101"/>
      <c r="AM19" s="97">
        <f t="shared" si="9"/>
        <v>0</v>
      </c>
      <c r="AN19" s="78"/>
      <c r="AO19" s="78"/>
      <c r="AP19" s="36">
        <f t="shared" si="3"/>
        <v>0.4</v>
      </c>
      <c r="AQ19" s="44">
        <v>0.16639999999999999</v>
      </c>
      <c r="AR19" s="97">
        <f t="shared" si="4"/>
        <v>0.41599999999999998</v>
      </c>
      <c r="AS19" s="51" t="s">
        <v>255</v>
      </c>
    </row>
    <row r="20" spans="1:45" s="30" customFormat="1" ht="90" x14ac:dyDescent="0.25">
      <c r="A20" s="78">
        <v>4</v>
      </c>
      <c r="B20" s="78" t="s">
        <v>50</v>
      </c>
      <c r="C20" s="78" t="s">
        <v>84</v>
      </c>
      <c r="D20" s="78" t="s">
        <v>107</v>
      </c>
      <c r="E20" s="4">
        <f t="shared" si="0"/>
        <v>4.7058823529411764E-2</v>
      </c>
      <c r="F20" s="78" t="s">
        <v>76</v>
      </c>
      <c r="G20" s="78" t="s">
        <v>108</v>
      </c>
      <c r="H20" s="78" t="s">
        <v>109</v>
      </c>
      <c r="I20" s="78"/>
      <c r="J20" s="78" t="s">
        <v>71</v>
      </c>
      <c r="K20" s="78" t="s">
        <v>57</v>
      </c>
      <c r="L20" s="6">
        <v>0.95</v>
      </c>
      <c r="M20" s="6">
        <v>0.95</v>
      </c>
      <c r="N20" s="6">
        <v>0.95</v>
      </c>
      <c r="O20" s="6">
        <v>0.95</v>
      </c>
      <c r="P20" s="6">
        <v>0.95</v>
      </c>
      <c r="Q20" s="78" t="s">
        <v>88</v>
      </c>
      <c r="R20" s="78" t="s">
        <v>89</v>
      </c>
      <c r="S20" s="78" t="s">
        <v>110</v>
      </c>
      <c r="T20" s="78" t="s">
        <v>61</v>
      </c>
      <c r="U20" s="8" t="s">
        <v>111</v>
      </c>
      <c r="V20" s="36">
        <f t="shared" si="5"/>
        <v>0.95</v>
      </c>
      <c r="W20" s="99">
        <v>0.01</v>
      </c>
      <c r="X20" s="99">
        <f>W20/V20</f>
        <v>1.0526315789473686E-2</v>
      </c>
      <c r="Y20" s="100" t="s">
        <v>112</v>
      </c>
      <c r="Z20" s="100" t="s">
        <v>113</v>
      </c>
      <c r="AA20" s="36">
        <f t="shared" si="6"/>
        <v>0.95</v>
      </c>
      <c r="AB20" s="102">
        <v>0.65</v>
      </c>
      <c r="AC20" s="97">
        <f>IF(AB20/AA20&gt;100%,100%,AB20/AA20)</f>
        <v>0.68421052631578949</v>
      </c>
      <c r="AD20" s="103" t="s">
        <v>257</v>
      </c>
      <c r="AE20" s="103" t="s">
        <v>249</v>
      </c>
      <c r="AF20" s="28">
        <f t="shared" si="1"/>
        <v>0.95</v>
      </c>
      <c r="AG20" s="101"/>
      <c r="AH20" s="97">
        <f t="shared" si="8"/>
        <v>0</v>
      </c>
      <c r="AI20" s="78"/>
      <c r="AJ20" s="78"/>
      <c r="AK20" s="28">
        <f t="shared" si="2"/>
        <v>0.95</v>
      </c>
      <c r="AL20" s="101"/>
      <c r="AM20" s="97">
        <f t="shared" si="9"/>
        <v>0</v>
      </c>
      <c r="AN20" s="78"/>
      <c r="AO20" s="78"/>
      <c r="AP20" s="36">
        <f t="shared" si="3"/>
        <v>0.95</v>
      </c>
      <c r="AQ20" s="36">
        <f>(W20*25%)+(AB20*25%)</f>
        <v>0.16500000000000001</v>
      </c>
      <c r="AR20" s="97">
        <f t="shared" si="4"/>
        <v>0.1736842105263158</v>
      </c>
      <c r="AS20" s="51" t="s">
        <v>258</v>
      </c>
    </row>
    <row r="21" spans="1:45" s="30" customFormat="1" ht="90" x14ac:dyDescent="0.25">
      <c r="A21" s="78">
        <v>4</v>
      </c>
      <c r="B21" s="78" t="s">
        <v>50</v>
      </c>
      <c r="C21" s="78" t="s">
        <v>84</v>
      </c>
      <c r="D21" s="78" t="s">
        <v>114</v>
      </c>
      <c r="E21" s="4">
        <f t="shared" si="0"/>
        <v>4.7058823529411764E-2</v>
      </c>
      <c r="F21" s="78" t="s">
        <v>53</v>
      </c>
      <c r="G21" s="78" t="s">
        <v>115</v>
      </c>
      <c r="H21" s="78" t="s">
        <v>116</v>
      </c>
      <c r="I21" s="78"/>
      <c r="J21" s="78" t="s">
        <v>71</v>
      </c>
      <c r="K21" s="78" t="s">
        <v>57</v>
      </c>
      <c r="L21" s="6">
        <v>1</v>
      </c>
      <c r="M21" s="6">
        <v>1</v>
      </c>
      <c r="N21" s="6">
        <v>1</v>
      </c>
      <c r="O21" s="6">
        <v>1</v>
      </c>
      <c r="P21" s="6">
        <v>1</v>
      </c>
      <c r="Q21" s="78" t="s">
        <v>88</v>
      </c>
      <c r="R21" s="8" t="s">
        <v>89</v>
      </c>
      <c r="S21" s="8" t="s">
        <v>117</v>
      </c>
      <c r="T21" s="8" t="s">
        <v>61</v>
      </c>
      <c r="U21" s="8" t="s">
        <v>118</v>
      </c>
      <c r="V21" s="36">
        <f t="shared" si="5"/>
        <v>1</v>
      </c>
      <c r="W21" s="99">
        <v>0</v>
      </c>
      <c r="X21" s="99">
        <f>W21/V21</f>
        <v>0</v>
      </c>
      <c r="Y21" s="100" t="s">
        <v>119</v>
      </c>
      <c r="Z21" s="100" t="s">
        <v>120</v>
      </c>
      <c r="AA21" s="36">
        <f t="shared" si="6"/>
        <v>1</v>
      </c>
      <c r="AB21" s="102">
        <v>0.67859999999999998</v>
      </c>
      <c r="AC21" s="97">
        <f t="shared" si="7"/>
        <v>0.67859999999999998</v>
      </c>
      <c r="AD21" s="51" t="s">
        <v>259</v>
      </c>
      <c r="AE21" s="51" t="s">
        <v>249</v>
      </c>
      <c r="AF21" s="28">
        <f t="shared" si="1"/>
        <v>1</v>
      </c>
      <c r="AG21" s="101"/>
      <c r="AH21" s="97">
        <f t="shared" si="8"/>
        <v>0</v>
      </c>
      <c r="AI21" s="78"/>
      <c r="AJ21" s="78"/>
      <c r="AK21" s="28">
        <f t="shared" si="2"/>
        <v>1</v>
      </c>
      <c r="AL21" s="101"/>
      <c r="AM21" s="97">
        <f t="shared" si="9"/>
        <v>0</v>
      </c>
      <c r="AN21" s="78"/>
      <c r="AO21" s="78"/>
      <c r="AP21" s="36">
        <f t="shared" si="3"/>
        <v>1</v>
      </c>
      <c r="AQ21" s="36">
        <f>(W21*25%)+(AB21*25%)</f>
        <v>0.16965</v>
      </c>
      <c r="AR21" s="97">
        <f t="shared" si="4"/>
        <v>0.16965</v>
      </c>
      <c r="AS21" s="51" t="s">
        <v>260</v>
      </c>
    </row>
    <row r="22" spans="1:45" s="30" customFormat="1" ht="135" x14ac:dyDescent="0.25">
      <c r="A22" s="78">
        <v>4</v>
      </c>
      <c r="B22" s="78" t="s">
        <v>50</v>
      </c>
      <c r="C22" s="78" t="s">
        <v>84</v>
      </c>
      <c r="D22" s="78" t="s">
        <v>122</v>
      </c>
      <c r="E22" s="4">
        <f t="shared" si="0"/>
        <v>4.7058823529411764E-2</v>
      </c>
      <c r="F22" s="78" t="s">
        <v>53</v>
      </c>
      <c r="G22" s="78" t="s">
        <v>123</v>
      </c>
      <c r="H22" s="78" t="s">
        <v>124</v>
      </c>
      <c r="I22" s="78"/>
      <c r="J22" s="78" t="s">
        <v>71</v>
      </c>
      <c r="K22" s="78" t="s">
        <v>57</v>
      </c>
      <c r="L22" s="6">
        <v>0.95</v>
      </c>
      <c r="M22" s="6">
        <v>0.95</v>
      </c>
      <c r="N22" s="6">
        <v>0.95</v>
      </c>
      <c r="O22" s="6">
        <v>0.95</v>
      </c>
      <c r="P22" s="6">
        <v>0.95</v>
      </c>
      <c r="Q22" s="78" t="s">
        <v>88</v>
      </c>
      <c r="R22" s="78" t="s">
        <v>125</v>
      </c>
      <c r="S22" s="8" t="s">
        <v>117</v>
      </c>
      <c r="T22" s="8" t="s">
        <v>61</v>
      </c>
      <c r="U22" s="8" t="s">
        <v>118</v>
      </c>
      <c r="V22" s="36">
        <f t="shared" si="5"/>
        <v>0.95</v>
      </c>
      <c r="W22" s="99">
        <v>0.7</v>
      </c>
      <c r="X22" s="99">
        <f>W22/V22</f>
        <v>0.73684210526315785</v>
      </c>
      <c r="Y22" s="100" t="s">
        <v>126</v>
      </c>
      <c r="Z22" s="100" t="s">
        <v>127</v>
      </c>
      <c r="AA22" s="36">
        <f t="shared" si="6"/>
        <v>0.95</v>
      </c>
      <c r="AB22" s="99">
        <v>0.8</v>
      </c>
      <c r="AC22" s="97">
        <f t="shared" si="7"/>
        <v>0.8421052631578948</v>
      </c>
      <c r="AD22" s="51" t="s">
        <v>128</v>
      </c>
      <c r="AE22" s="51" t="s">
        <v>121</v>
      </c>
      <c r="AF22" s="28">
        <f t="shared" si="1"/>
        <v>0.95</v>
      </c>
      <c r="AG22" s="101"/>
      <c r="AH22" s="97">
        <f t="shared" si="8"/>
        <v>0</v>
      </c>
      <c r="AI22" s="78"/>
      <c r="AJ22" s="78"/>
      <c r="AK22" s="28">
        <f t="shared" si="2"/>
        <v>0.95</v>
      </c>
      <c r="AL22" s="101"/>
      <c r="AM22" s="97">
        <f t="shared" si="9"/>
        <v>0</v>
      </c>
      <c r="AN22" s="78"/>
      <c r="AO22" s="78"/>
      <c r="AP22" s="36">
        <f t="shared" si="3"/>
        <v>0.95</v>
      </c>
      <c r="AQ22" s="36">
        <f>(W22*25%)+(AB22*25%)</f>
        <v>0.375</v>
      </c>
      <c r="AR22" s="97">
        <f t="shared" si="4"/>
        <v>0.39473684210526316</v>
      </c>
      <c r="AS22" s="51" t="s">
        <v>261</v>
      </c>
    </row>
    <row r="23" spans="1:45" s="30" customFormat="1" ht="113.25" customHeight="1" x14ac:dyDescent="0.25">
      <c r="A23" s="78">
        <v>4</v>
      </c>
      <c r="B23" s="78" t="s">
        <v>50</v>
      </c>
      <c r="C23" s="78" t="s">
        <v>129</v>
      </c>
      <c r="D23" s="78" t="s">
        <v>130</v>
      </c>
      <c r="E23" s="4">
        <f t="shared" si="0"/>
        <v>4.7058823529411764E-2</v>
      </c>
      <c r="F23" s="78" t="s">
        <v>76</v>
      </c>
      <c r="G23" s="78" t="s">
        <v>131</v>
      </c>
      <c r="H23" s="78" t="s">
        <v>132</v>
      </c>
      <c r="I23" s="78"/>
      <c r="J23" s="78" t="s">
        <v>133</v>
      </c>
      <c r="K23" s="78" t="s">
        <v>134</v>
      </c>
      <c r="L23" s="9">
        <v>960</v>
      </c>
      <c r="M23" s="9">
        <v>960</v>
      </c>
      <c r="N23" s="9">
        <v>960</v>
      </c>
      <c r="O23" s="9">
        <v>960</v>
      </c>
      <c r="P23" s="10">
        <f t="shared" ref="P23:P29" si="10">SUM(L23:O23)</f>
        <v>3840</v>
      </c>
      <c r="Q23" s="78" t="s">
        <v>88</v>
      </c>
      <c r="R23" s="78" t="s">
        <v>135</v>
      </c>
      <c r="S23" s="78" t="s">
        <v>136</v>
      </c>
      <c r="T23" s="78" t="s">
        <v>61</v>
      </c>
      <c r="U23" s="78" t="s">
        <v>136</v>
      </c>
      <c r="V23" s="37">
        <f t="shared" si="5"/>
        <v>960</v>
      </c>
      <c r="W23" s="104">
        <v>1297</v>
      </c>
      <c r="X23" s="99">
        <v>1</v>
      </c>
      <c r="Y23" s="100" t="s">
        <v>137</v>
      </c>
      <c r="Z23" s="100" t="s">
        <v>138</v>
      </c>
      <c r="AA23" s="37">
        <f t="shared" si="6"/>
        <v>960</v>
      </c>
      <c r="AB23" s="105">
        <v>5076</v>
      </c>
      <c r="AC23" s="97">
        <f t="shared" si="7"/>
        <v>1</v>
      </c>
      <c r="AD23" s="51" t="s">
        <v>262</v>
      </c>
      <c r="AE23" s="51" t="s">
        <v>139</v>
      </c>
      <c r="AF23" s="9">
        <f t="shared" si="1"/>
        <v>960</v>
      </c>
      <c r="AG23" s="106"/>
      <c r="AH23" s="97">
        <f t="shared" si="8"/>
        <v>0</v>
      </c>
      <c r="AI23" s="78"/>
      <c r="AJ23" s="78"/>
      <c r="AK23" s="31">
        <f t="shared" si="2"/>
        <v>960</v>
      </c>
      <c r="AL23" s="106"/>
      <c r="AM23" s="97">
        <f t="shared" si="9"/>
        <v>0</v>
      </c>
      <c r="AN23" s="78"/>
      <c r="AO23" s="78"/>
      <c r="AP23" s="37">
        <f t="shared" si="3"/>
        <v>3840</v>
      </c>
      <c r="AQ23" s="53">
        <f>W23+AB23</f>
        <v>6373</v>
      </c>
      <c r="AR23" s="97">
        <f t="shared" si="4"/>
        <v>1</v>
      </c>
      <c r="AS23" s="51" t="s">
        <v>263</v>
      </c>
    </row>
    <row r="24" spans="1:45" s="30" customFormat="1" ht="105" x14ac:dyDescent="0.25">
      <c r="A24" s="78">
        <v>4</v>
      </c>
      <c r="B24" s="78" t="s">
        <v>50</v>
      </c>
      <c r="C24" s="78" t="s">
        <v>129</v>
      </c>
      <c r="D24" s="78" t="s">
        <v>140</v>
      </c>
      <c r="E24" s="4">
        <f t="shared" si="0"/>
        <v>4.7058823529411764E-2</v>
      </c>
      <c r="F24" s="78" t="s">
        <v>53</v>
      </c>
      <c r="G24" s="78" t="s">
        <v>141</v>
      </c>
      <c r="H24" s="78" t="s">
        <v>142</v>
      </c>
      <c r="I24" s="78"/>
      <c r="J24" s="78" t="s">
        <v>133</v>
      </c>
      <c r="K24" s="78" t="s">
        <v>143</v>
      </c>
      <c r="L24" s="9">
        <v>480</v>
      </c>
      <c r="M24" s="9">
        <v>480</v>
      </c>
      <c r="N24" s="9">
        <v>480</v>
      </c>
      <c r="O24" s="9">
        <v>480</v>
      </c>
      <c r="P24" s="10">
        <f t="shared" si="10"/>
        <v>1920</v>
      </c>
      <c r="Q24" s="78" t="s">
        <v>88</v>
      </c>
      <c r="R24" s="78" t="s">
        <v>143</v>
      </c>
      <c r="S24" s="78" t="s">
        <v>136</v>
      </c>
      <c r="T24" s="78" t="s">
        <v>61</v>
      </c>
      <c r="U24" s="78" t="s">
        <v>136</v>
      </c>
      <c r="V24" s="37">
        <f t="shared" si="5"/>
        <v>480</v>
      </c>
      <c r="W24" s="104">
        <v>554</v>
      </c>
      <c r="X24" s="99">
        <v>1</v>
      </c>
      <c r="Y24" s="100" t="s">
        <v>144</v>
      </c>
      <c r="Z24" s="100" t="s">
        <v>145</v>
      </c>
      <c r="AA24" s="37">
        <f t="shared" si="6"/>
        <v>480</v>
      </c>
      <c r="AB24" s="105">
        <v>1646</v>
      </c>
      <c r="AC24" s="97">
        <f t="shared" si="7"/>
        <v>1</v>
      </c>
      <c r="AD24" s="51" t="s">
        <v>146</v>
      </c>
      <c r="AE24" s="51" t="s">
        <v>147</v>
      </c>
      <c r="AF24" s="9">
        <f t="shared" si="1"/>
        <v>480</v>
      </c>
      <c r="AG24" s="106"/>
      <c r="AH24" s="97">
        <f t="shared" si="8"/>
        <v>0</v>
      </c>
      <c r="AI24" s="78"/>
      <c r="AJ24" s="78"/>
      <c r="AK24" s="31">
        <f t="shared" si="2"/>
        <v>480</v>
      </c>
      <c r="AL24" s="106"/>
      <c r="AM24" s="97">
        <f t="shared" si="9"/>
        <v>0</v>
      </c>
      <c r="AN24" s="78"/>
      <c r="AO24" s="78"/>
      <c r="AP24" s="37">
        <f t="shared" si="3"/>
        <v>1920</v>
      </c>
      <c r="AQ24" s="53">
        <f>W24+AB24</f>
        <v>2200</v>
      </c>
      <c r="AR24" s="97">
        <f t="shared" si="4"/>
        <v>1</v>
      </c>
      <c r="AS24" s="51" t="s">
        <v>264</v>
      </c>
    </row>
    <row r="25" spans="1:45" s="30" customFormat="1" ht="126.75" customHeight="1" x14ac:dyDescent="0.25">
      <c r="A25" s="78">
        <v>4</v>
      </c>
      <c r="B25" s="78" t="s">
        <v>50</v>
      </c>
      <c r="C25" s="78" t="s">
        <v>129</v>
      </c>
      <c r="D25" s="78" t="s">
        <v>148</v>
      </c>
      <c r="E25" s="4">
        <f t="shared" si="0"/>
        <v>4.7058823529411764E-2</v>
      </c>
      <c r="F25" s="78" t="s">
        <v>53</v>
      </c>
      <c r="G25" s="78" t="s">
        <v>149</v>
      </c>
      <c r="H25" s="78" t="s">
        <v>150</v>
      </c>
      <c r="I25" s="78"/>
      <c r="J25" s="78" t="s">
        <v>133</v>
      </c>
      <c r="K25" s="78" t="s">
        <v>151</v>
      </c>
      <c r="L25" s="11">
        <v>37</v>
      </c>
      <c r="M25" s="11">
        <v>62</v>
      </c>
      <c r="N25" s="11">
        <v>62</v>
      </c>
      <c r="O25" s="11">
        <v>42</v>
      </c>
      <c r="P25" s="10">
        <f t="shared" si="10"/>
        <v>203</v>
      </c>
      <c r="Q25" s="78" t="s">
        <v>88</v>
      </c>
      <c r="R25" s="78" t="s">
        <v>152</v>
      </c>
      <c r="S25" s="78" t="s">
        <v>153</v>
      </c>
      <c r="T25" s="78" t="s">
        <v>61</v>
      </c>
      <c r="U25" s="78" t="s">
        <v>153</v>
      </c>
      <c r="V25" s="37">
        <f t="shared" si="5"/>
        <v>37</v>
      </c>
      <c r="W25" s="104">
        <v>0</v>
      </c>
      <c r="X25" s="99">
        <f>W25/V25</f>
        <v>0</v>
      </c>
      <c r="Y25" s="100" t="s">
        <v>154</v>
      </c>
      <c r="Z25" s="100" t="s">
        <v>155</v>
      </c>
      <c r="AA25" s="37">
        <f t="shared" si="6"/>
        <v>62</v>
      </c>
      <c r="AB25" s="105">
        <v>4</v>
      </c>
      <c r="AC25" s="97">
        <f t="shared" si="7"/>
        <v>6.4516129032258063E-2</v>
      </c>
      <c r="AD25" s="103" t="s">
        <v>266</v>
      </c>
      <c r="AE25" s="103" t="s">
        <v>265</v>
      </c>
      <c r="AF25" s="9">
        <f t="shared" si="1"/>
        <v>62</v>
      </c>
      <c r="AG25" s="106"/>
      <c r="AH25" s="97">
        <f t="shared" si="8"/>
        <v>0</v>
      </c>
      <c r="AI25" s="78"/>
      <c r="AJ25" s="78"/>
      <c r="AK25" s="31">
        <f t="shared" si="2"/>
        <v>42</v>
      </c>
      <c r="AL25" s="106"/>
      <c r="AM25" s="97">
        <f t="shared" si="9"/>
        <v>0</v>
      </c>
      <c r="AN25" s="78"/>
      <c r="AO25" s="78"/>
      <c r="AP25" s="37">
        <f t="shared" si="3"/>
        <v>203</v>
      </c>
      <c r="AQ25" s="53">
        <f>W25+AB25</f>
        <v>4</v>
      </c>
      <c r="AR25" s="97">
        <f t="shared" si="4"/>
        <v>1.9704433497536946E-2</v>
      </c>
      <c r="AS25" s="51" t="s">
        <v>267</v>
      </c>
    </row>
    <row r="26" spans="1:45" s="30" customFormat="1" ht="130.5" customHeight="1" x14ac:dyDescent="0.25">
      <c r="A26" s="78">
        <v>4</v>
      </c>
      <c r="B26" s="78" t="s">
        <v>50</v>
      </c>
      <c r="C26" s="78" t="s">
        <v>129</v>
      </c>
      <c r="D26" s="78" t="s">
        <v>156</v>
      </c>
      <c r="E26" s="4">
        <f t="shared" si="0"/>
        <v>4.7058823529411764E-2</v>
      </c>
      <c r="F26" s="78" t="s">
        <v>76</v>
      </c>
      <c r="G26" s="78" t="s">
        <v>157</v>
      </c>
      <c r="H26" s="78" t="s">
        <v>158</v>
      </c>
      <c r="I26" s="78"/>
      <c r="J26" s="78" t="s">
        <v>133</v>
      </c>
      <c r="K26" s="78" t="s">
        <v>152</v>
      </c>
      <c r="L26" s="11">
        <v>70</v>
      </c>
      <c r="M26" s="11">
        <v>70</v>
      </c>
      <c r="N26" s="11">
        <v>75</v>
      </c>
      <c r="O26" s="11">
        <v>70</v>
      </c>
      <c r="P26" s="10">
        <f t="shared" si="10"/>
        <v>285</v>
      </c>
      <c r="Q26" s="78" t="s">
        <v>88</v>
      </c>
      <c r="R26" s="78" t="s">
        <v>152</v>
      </c>
      <c r="S26" s="78" t="s">
        <v>153</v>
      </c>
      <c r="T26" s="78" t="s">
        <v>61</v>
      </c>
      <c r="U26" s="78" t="s">
        <v>153</v>
      </c>
      <c r="V26" s="37">
        <f t="shared" si="5"/>
        <v>70</v>
      </c>
      <c r="W26" s="104">
        <v>0</v>
      </c>
      <c r="X26" s="99">
        <f>W26/V26</f>
        <v>0</v>
      </c>
      <c r="Y26" s="100" t="s">
        <v>159</v>
      </c>
      <c r="Z26" s="100" t="s">
        <v>160</v>
      </c>
      <c r="AA26" s="37">
        <f t="shared" si="6"/>
        <v>70</v>
      </c>
      <c r="AB26" s="105">
        <v>1</v>
      </c>
      <c r="AC26" s="97">
        <f t="shared" si="7"/>
        <v>1.4285714285714285E-2</v>
      </c>
      <c r="AD26" s="51" t="s">
        <v>269</v>
      </c>
      <c r="AE26" s="51" t="s">
        <v>270</v>
      </c>
      <c r="AF26" s="9">
        <f t="shared" si="1"/>
        <v>75</v>
      </c>
      <c r="AG26" s="106"/>
      <c r="AH26" s="97">
        <f t="shared" si="8"/>
        <v>0</v>
      </c>
      <c r="AI26" s="78"/>
      <c r="AJ26" s="78"/>
      <c r="AK26" s="31">
        <f t="shared" si="2"/>
        <v>70</v>
      </c>
      <c r="AL26" s="106"/>
      <c r="AM26" s="97">
        <f t="shared" si="9"/>
        <v>0</v>
      </c>
      <c r="AN26" s="78"/>
      <c r="AO26" s="78"/>
      <c r="AP26" s="37">
        <f t="shared" si="3"/>
        <v>285</v>
      </c>
      <c r="AQ26" s="45">
        <v>1</v>
      </c>
      <c r="AR26" s="97">
        <f t="shared" si="4"/>
        <v>3.5087719298245615E-3</v>
      </c>
      <c r="AS26" s="51" t="s">
        <v>268</v>
      </c>
    </row>
    <row r="27" spans="1:45" s="30" customFormat="1" ht="139.5" customHeight="1" x14ac:dyDescent="0.25">
      <c r="A27" s="78">
        <v>4</v>
      </c>
      <c r="B27" s="78" t="s">
        <v>50</v>
      </c>
      <c r="C27" s="78" t="s">
        <v>129</v>
      </c>
      <c r="D27" s="78" t="s">
        <v>161</v>
      </c>
      <c r="E27" s="4">
        <f t="shared" si="0"/>
        <v>4.7058823529411764E-2</v>
      </c>
      <c r="F27" s="78" t="s">
        <v>76</v>
      </c>
      <c r="G27" s="78" t="s">
        <v>162</v>
      </c>
      <c r="H27" s="78" t="s">
        <v>163</v>
      </c>
      <c r="I27" s="78"/>
      <c r="J27" s="78" t="s">
        <v>133</v>
      </c>
      <c r="K27" s="78" t="s">
        <v>164</v>
      </c>
      <c r="L27" s="11">
        <v>12</v>
      </c>
      <c r="M27" s="11">
        <v>13</v>
      </c>
      <c r="N27" s="11">
        <v>14</v>
      </c>
      <c r="O27" s="11">
        <v>12</v>
      </c>
      <c r="P27" s="10">
        <f t="shared" si="10"/>
        <v>51</v>
      </c>
      <c r="Q27" s="78" t="s">
        <v>88</v>
      </c>
      <c r="R27" s="78" t="s">
        <v>165</v>
      </c>
      <c r="S27" s="78" t="s">
        <v>166</v>
      </c>
      <c r="T27" s="78" t="s">
        <v>61</v>
      </c>
      <c r="U27" s="78" t="s">
        <v>165</v>
      </c>
      <c r="V27" s="37">
        <f t="shared" si="5"/>
        <v>12</v>
      </c>
      <c r="W27" s="104">
        <v>12</v>
      </c>
      <c r="X27" s="99">
        <v>1</v>
      </c>
      <c r="Y27" s="100" t="s">
        <v>167</v>
      </c>
      <c r="Z27" s="100" t="s">
        <v>168</v>
      </c>
      <c r="AA27" s="37">
        <f t="shared" si="6"/>
        <v>13</v>
      </c>
      <c r="AB27" s="105">
        <v>13</v>
      </c>
      <c r="AC27" s="97">
        <f t="shared" si="7"/>
        <v>1</v>
      </c>
      <c r="AD27" s="51" t="s">
        <v>271</v>
      </c>
      <c r="AE27" s="51" t="s">
        <v>169</v>
      </c>
      <c r="AF27" s="9">
        <f t="shared" si="1"/>
        <v>14</v>
      </c>
      <c r="AG27" s="106"/>
      <c r="AH27" s="97">
        <f t="shared" si="8"/>
        <v>0</v>
      </c>
      <c r="AI27" s="78"/>
      <c r="AJ27" s="78"/>
      <c r="AK27" s="31">
        <f t="shared" si="2"/>
        <v>12</v>
      </c>
      <c r="AL27" s="106"/>
      <c r="AM27" s="97">
        <f t="shared" si="9"/>
        <v>0</v>
      </c>
      <c r="AN27" s="78"/>
      <c r="AO27" s="78"/>
      <c r="AP27" s="37">
        <f t="shared" si="3"/>
        <v>51</v>
      </c>
      <c r="AQ27" s="53">
        <f>W27+AB27</f>
        <v>25</v>
      </c>
      <c r="AR27" s="97">
        <f t="shared" si="4"/>
        <v>0.49019607843137253</v>
      </c>
      <c r="AS27" s="51" t="s">
        <v>272</v>
      </c>
    </row>
    <row r="28" spans="1:45" s="30" customFormat="1" ht="409.5" x14ac:dyDescent="0.25">
      <c r="A28" s="78">
        <v>4</v>
      </c>
      <c r="B28" s="78" t="s">
        <v>50</v>
      </c>
      <c r="C28" s="78" t="s">
        <v>129</v>
      </c>
      <c r="D28" s="78" t="s">
        <v>170</v>
      </c>
      <c r="E28" s="4">
        <f t="shared" si="0"/>
        <v>4.7058823529411764E-2</v>
      </c>
      <c r="F28" s="78" t="s">
        <v>76</v>
      </c>
      <c r="G28" s="78" t="s">
        <v>171</v>
      </c>
      <c r="H28" s="78" t="s">
        <v>172</v>
      </c>
      <c r="I28" s="78"/>
      <c r="J28" s="78" t="s">
        <v>133</v>
      </c>
      <c r="K28" s="78" t="s">
        <v>164</v>
      </c>
      <c r="L28" s="11">
        <v>14</v>
      </c>
      <c r="M28" s="11">
        <v>15</v>
      </c>
      <c r="N28" s="11">
        <v>15</v>
      </c>
      <c r="O28" s="11">
        <v>15</v>
      </c>
      <c r="P28" s="10">
        <f t="shared" si="10"/>
        <v>59</v>
      </c>
      <c r="Q28" s="78" t="s">
        <v>88</v>
      </c>
      <c r="R28" s="78" t="s">
        <v>165</v>
      </c>
      <c r="S28" s="78" t="s">
        <v>166</v>
      </c>
      <c r="T28" s="78" t="s">
        <v>61</v>
      </c>
      <c r="U28" s="78" t="s">
        <v>165</v>
      </c>
      <c r="V28" s="37">
        <f t="shared" si="5"/>
        <v>14</v>
      </c>
      <c r="W28" s="104">
        <v>14</v>
      </c>
      <c r="X28" s="99">
        <v>1</v>
      </c>
      <c r="Y28" s="100" t="s">
        <v>173</v>
      </c>
      <c r="Z28" s="100" t="s">
        <v>174</v>
      </c>
      <c r="AA28" s="37">
        <f t="shared" si="6"/>
        <v>15</v>
      </c>
      <c r="AB28" s="105">
        <v>15</v>
      </c>
      <c r="AC28" s="97">
        <f t="shared" si="7"/>
        <v>1</v>
      </c>
      <c r="AD28" s="51" t="s">
        <v>175</v>
      </c>
      <c r="AE28" s="51" t="s">
        <v>176</v>
      </c>
      <c r="AF28" s="9">
        <f t="shared" si="1"/>
        <v>15</v>
      </c>
      <c r="AG28" s="106"/>
      <c r="AH28" s="97">
        <f t="shared" si="8"/>
        <v>0</v>
      </c>
      <c r="AI28" s="78"/>
      <c r="AJ28" s="78"/>
      <c r="AK28" s="31">
        <f t="shared" si="2"/>
        <v>15</v>
      </c>
      <c r="AL28" s="106"/>
      <c r="AM28" s="97">
        <f t="shared" si="9"/>
        <v>0</v>
      </c>
      <c r="AN28" s="78"/>
      <c r="AO28" s="78"/>
      <c r="AP28" s="37">
        <f t="shared" si="3"/>
        <v>59</v>
      </c>
      <c r="AQ28" s="53">
        <f>W28+AB28</f>
        <v>29</v>
      </c>
      <c r="AR28" s="97">
        <f t="shared" si="4"/>
        <v>0.49152542372881358</v>
      </c>
      <c r="AS28" s="51" t="s">
        <v>273</v>
      </c>
    </row>
    <row r="29" spans="1:45" s="30" customFormat="1" ht="330" x14ac:dyDescent="0.25">
      <c r="A29" s="78">
        <v>4</v>
      </c>
      <c r="B29" s="78" t="s">
        <v>50</v>
      </c>
      <c r="C29" s="78" t="s">
        <v>129</v>
      </c>
      <c r="D29" s="78" t="s">
        <v>177</v>
      </c>
      <c r="E29" s="4">
        <f>+((1/17)*80%)/100%</f>
        <v>4.7058823529411764E-2</v>
      </c>
      <c r="F29" s="78" t="s">
        <v>76</v>
      </c>
      <c r="G29" s="78" t="s">
        <v>178</v>
      </c>
      <c r="H29" s="78" t="s">
        <v>179</v>
      </c>
      <c r="I29" s="78"/>
      <c r="J29" s="78" t="s">
        <v>133</v>
      </c>
      <c r="K29" s="78" t="s">
        <v>164</v>
      </c>
      <c r="L29" s="11">
        <v>7</v>
      </c>
      <c r="M29" s="11">
        <v>10</v>
      </c>
      <c r="N29" s="11">
        <v>9</v>
      </c>
      <c r="O29" s="11">
        <v>8</v>
      </c>
      <c r="P29" s="10">
        <f t="shared" si="10"/>
        <v>34</v>
      </c>
      <c r="Q29" s="78" t="s">
        <v>88</v>
      </c>
      <c r="R29" s="78" t="s">
        <v>165</v>
      </c>
      <c r="S29" s="78" t="s">
        <v>166</v>
      </c>
      <c r="T29" s="78" t="s">
        <v>61</v>
      </c>
      <c r="U29" s="78" t="s">
        <v>165</v>
      </c>
      <c r="V29" s="37">
        <f t="shared" si="5"/>
        <v>7</v>
      </c>
      <c r="W29" s="104">
        <v>7</v>
      </c>
      <c r="X29" s="99">
        <v>1</v>
      </c>
      <c r="Y29" s="100" t="s">
        <v>180</v>
      </c>
      <c r="Z29" s="100" t="s">
        <v>181</v>
      </c>
      <c r="AA29" s="37">
        <f t="shared" si="6"/>
        <v>10</v>
      </c>
      <c r="AB29" s="105">
        <v>10</v>
      </c>
      <c r="AC29" s="97">
        <f t="shared" si="7"/>
        <v>1</v>
      </c>
      <c r="AD29" s="51" t="s">
        <v>182</v>
      </c>
      <c r="AE29" s="51" t="s">
        <v>183</v>
      </c>
      <c r="AF29" s="9">
        <f t="shared" si="1"/>
        <v>9</v>
      </c>
      <c r="AG29" s="106"/>
      <c r="AH29" s="97">
        <f t="shared" si="8"/>
        <v>0</v>
      </c>
      <c r="AI29" s="78"/>
      <c r="AJ29" s="78"/>
      <c r="AK29" s="31">
        <f t="shared" si="2"/>
        <v>8</v>
      </c>
      <c r="AL29" s="106"/>
      <c r="AM29" s="97">
        <f t="shared" si="9"/>
        <v>0</v>
      </c>
      <c r="AN29" s="78"/>
      <c r="AO29" s="78"/>
      <c r="AP29" s="37">
        <f t="shared" si="3"/>
        <v>34</v>
      </c>
      <c r="AQ29" s="53">
        <f>W29+AB29</f>
        <v>17</v>
      </c>
      <c r="AR29" s="97">
        <f t="shared" si="4"/>
        <v>0.5</v>
      </c>
      <c r="AS29" s="51" t="s">
        <v>274</v>
      </c>
    </row>
    <row r="30" spans="1:45" s="33" customFormat="1" ht="15.75" x14ac:dyDescent="0.25">
      <c r="A30" s="12"/>
      <c r="B30" s="12"/>
      <c r="C30" s="12"/>
      <c r="D30" s="13" t="s">
        <v>184</v>
      </c>
      <c r="E30" s="14">
        <f>SUM(E13:E29)</f>
        <v>0.80000000000000027</v>
      </c>
      <c r="F30" s="12"/>
      <c r="G30" s="12"/>
      <c r="H30" s="12"/>
      <c r="I30" s="12"/>
      <c r="J30" s="12"/>
      <c r="K30" s="12"/>
      <c r="L30" s="14"/>
      <c r="M30" s="14"/>
      <c r="N30" s="14"/>
      <c r="O30" s="14"/>
      <c r="P30" s="14"/>
      <c r="Q30" s="12"/>
      <c r="R30" s="12"/>
      <c r="S30" s="12"/>
      <c r="T30" s="12"/>
      <c r="U30" s="12"/>
      <c r="V30" s="38"/>
      <c r="W30" s="38"/>
      <c r="X30" s="38">
        <f>AVERAGE(X13:X29)*80%</f>
        <v>0.46693520467836258</v>
      </c>
      <c r="Y30" s="48"/>
      <c r="Z30" s="48"/>
      <c r="AA30" s="65"/>
      <c r="AB30" s="107"/>
      <c r="AC30" s="108">
        <f>AVERAGE(AC13:AC29)*80%</f>
        <v>0.5776358816395829</v>
      </c>
      <c r="AD30" s="59"/>
      <c r="AE30" s="59"/>
      <c r="AF30" s="14"/>
      <c r="AG30" s="107"/>
      <c r="AH30" s="107" t="e">
        <f>AVERAGE(AH13:AH29)*80%</f>
        <v>#DIV/0!</v>
      </c>
      <c r="AI30" s="12"/>
      <c r="AJ30" s="12"/>
      <c r="AK30" s="32"/>
      <c r="AL30" s="107"/>
      <c r="AM30" s="107">
        <f>AVERAGE(AM13:AM29)*80%</f>
        <v>0</v>
      </c>
      <c r="AN30" s="12"/>
      <c r="AO30" s="12"/>
      <c r="AP30" s="38"/>
      <c r="AQ30" s="38"/>
      <c r="AR30" s="68">
        <f>AVERAGE(AR13:AR29)*80%</f>
        <v>0.28082710285448115</v>
      </c>
      <c r="AS30" s="48"/>
    </row>
    <row r="31" spans="1:45" ht="273.75" customHeight="1" x14ac:dyDescent="0.25">
      <c r="A31" s="15">
        <v>7</v>
      </c>
      <c r="B31" s="15" t="s">
        <v>185</v>
      </c>
      <c r="C31" s="15" t="s">
        <v>186</v>
      </c>
      <c r="D31" s="15" t="s">
        <v>187</v>
      </c>
      <c r="E31" s="16">
        <v>0.04</v>
      </c>
      <c r="F31" s="15" t="s">
        <v>188</v>
      </c>
      <c r="G31" s="15" t="s">
        <v>189</v>
      </c>
      <c r="H31" s="15" t="s">
        <v>190</v>
      </c>
      <c r="I31" s="15"/>
      <c r="J31" s="17" t="s">
        <v>191</v>
      </c>
      <c r="K31" s="17" t="s">
        <v>192</v>
      </c>
      <c r="L31" s="18">
        <v>0</v>
      </c>
      <c r="M31" s="18">
        <v>0.8</v>
      </c>
      <c r="N31" s="18">
        <v>0</v>
      </c>
      <c r="O31" s="18">
        <v>0.8</v>
      </c>
      <c r="P31" s="18">
        <v>0.8</v>
      </c>
      <c r="Q31" s="15" t="s">
        <v>88</v>
      </c>
      <c r="R31" s="15" t="s">
        <v>193</v>
      </c>
      <c r="S31" s="15" t="s">
        <v>194</v>
      </c>
      <c r="T31" s="15" t="s">
        <v>195</v>
      </c>
      <c r="U31" s="15" t="s">
        <v>196</v>
      </c>
      <c r="V31" s="39" t="s">
        <v>63</v>
      </c>
      <c r="W31" s="39" t="s">
        <v>63</v>
      </c>
      <c r="X31" s="39" t="s">
        <v>63</v>
      </c>
      <c r="Y31" s="39" t="s">
        <v>64</v>
      </c>
      <c r="Z31" s="39" t="s">
        <v>63</v>
      </c>
      <c r="AA31" s="39">
        <f t="shared" si="6"/>
        <v>0.8</v>
      </c>
      <c r="AB31" s="109">
        <v>0.73</v>
      </c>
      <c r="AC31" s="55">
        <f>IF(AB31/AA31&gt;100%,100%,AB31/AA31)</f>
        <v>0.91249999999999998</v>
      </c>
      <c r="AD31" s="49" t="s">
        <v>275</v>
      </c>
      <c r="AE31" s="49" t="s">
        <v>276</v>
      </c>
      <c r="AF31" s="16">
        <f t="shared" si="1"/>
        <v>0</v>
      </c>
      <c r="AG31" s="110"/>
      <c r="AH31" s="111"/>
      <c r="AI31" s="15"/>
      <c r="AJ31" s="15"/>
      <c r="AK31" s="16">
        <f t="shared" si="2"/>
        <v>0.8</v>
      </c>
      <c r="AL31" s="110"/>
      <c r="AM31" s="111"/>
      <c r="AN31" s="15"/>
      <c r="AO31" s="15"/>
      <c r="AP31" s="40">
        <f t="shared" si="3"/>
        <v>0.8</v>
      </c>
      <c r="AQ31" s="40">
        <f>(AB31*50%)</f>
        <v>0.36499999999999999</v>
      </c>
      <c r="AR31" s="41">
        <f t="shared" si="4"/>
        <v>0.45624999999999999</v>
      </c>
      <c r="AS31" s="62" t="s">
        <v>277</v>
      </c>
    </row>
    <row r="32" spans="1:45" ht="120" x14ac:dyDescent="0.25">
      <c r="A32" s="15">
        <v>7</v>
      </c>
      <c r="B32" s="15" t="s">
        <v>185</v>
      </c>
      <c r="C32" s="15" t="s">
        <v>186</v>
      </c>
      <c r="D32" s="15" t="s">
        <v>197</v>
      </c>
      <c r="E32" s="16">
        <v>0.04</v>
      </c>
      <c r="F32" s="15" t="s">
        <v>188</v>
      </c>
      <c r="G32" s="15" t="s">
        <v>198</v>
      </c>
      <c r="H32" s="15" t="s">
        <v>199</v>
      </c>
      <c r="I32" s="15"/>
      <c r="J32" s="17" t="s">
        <v>191</v>
      </c>
      <c r="K32" s="17" t="s">
        <v>200</v>
      </c>
      <c r="L32" s="19">
        <v>1</v>
      </c>
      <c r="M32" s="20">
        <v>1</v>
      </c>
      <c r="N32" s="20">
        <v>1</v>
      </c>
      <c r="O32" s="20">
        <v>1</v>
      </c>
      <c r="P32" s="20">
        <v>1</v>
      </c>
      <c r="Q32" s="15" t="s">
        <v>88</v>
      </c>
      <c r="R32" s="15" t="s">
        <v>201</v>
      </c>
      <c r="S32" s="15" t="s">
        <v>202</v>
      </c>
      <c r="T32" s="15" t="s">
        <v>203</v>
      </c>
      <c r="U32" s="15" t="s">
        <v>204</v>
      </c>
      <c r="V32" s="39">
        <f>L32</f>
        <v>1</v>
      </c>
      <c r="W32" s="40">
        <v>1</v>
      </c>
      <c r="X32" s="40">
        <v>1</v>
      </c>
      <c r="Y32" s="49" t="s">
        <v>205</v>
      </c>
      <c r="Z32" s="49" t="s">
        <v>206</v>
      </c>
      <c r="AA32" s="39">
        <f t="shared" si="6"/>
        <v>1</v>
      </c>
      <c r="AB32" s="109">
        <v>1</v>
      </c>
      <c r="AC32" s="55">
        <f>IF(AB32/AA32&gt;100%,100%,AB32/AA32)</f>
        <v>1</v>
      </c>
      <c r="AD32" s="49" t="s">
        <v>278</v>
      </c>
      <c r="AE32" s="49" t="s">
        <v>207</v>
      </c>
      <c r="AF32" s="16">
        <f t="shared" si="1"/>
        <v>1</v>
      </c>
      <c r="AG32" s="110"/>
      <c r="AH32" s="111"/>
      <c r="AI32" s="15"/>
      <c r="AJ32" s="15"/>
      <c r="AK32" s="16">
        <f t="shared" si="2"/>
        <v>1</v>
      </c>
      <c r="AL32" s="110"/>
      <c r="AM32" s="111"/>
      <c r="AN32" s="15"/>
      <c r="AO32" s="15"/>
      <c r="AP32" s="40">
        <f t="shared" si="3"/>
        <v>1</v>
      </c>
      <c r="AQ32" s="40">
        <v>0.5</v>
      </c>
      <c r="AR32" s="41">
        <f t="shared" si="4"/>
        <v>0.5</v>
      </c>
      <c r="AS32" s="49" t="s">
        <v>208</v>
      </c>
    </row>
    <row r="33" spans="1:45" ht="177" customHeight="1" x14ac:dyDescent="0.25">
      <c r="A33" s="15">
        <v>7</v>
      </c>
      <c r="B33" s="15" t="s">
        <v>185</v>
      </c>
      <c r="C33" s="15" t="s">
        <v>209</v>
      </c>
      <c r="D33" s="15" t="s">
        <v>210</v>
      </c>
      <c r="E33" s="16">
        <v>0.04</v>
      </c>
      <c r="F33" s="15" t="s">
        <v>188</v>
      </c>
      <c r="G33" s="15" t="s">
        <v>211</v>
      </c>
      <c r="H33" s="15" t="s">
        <v>212</v>
      </c>
      <c r="I33" s="15"/>
      <c r="J33" s="17" t="s">
        <v>191</v>
      </c>
      <c r="K33" s="17" t="s">
        <v>213</v>
      </c>
      <c r="L33" s="19">
        <v>0</v>
      </c>
      <c r="M33" s="20">
        <v>1</v>
      </c>
      <c r="N33" s="20">
        <v>1</v>
      </c>
      <c r="O33" s="20">
        <v>1</v>
      </c>
      <c r="P33" s="20">
        <v>1</v>
      </c>
      <c r="Q33" s="15" t="s">
        <v>88</v>
      </c>
      <c r="R33" s="15" t="s">
        <v>214</v>
      </c>
      <c r="S33" s="15" t="s">
        <v>215</v>
      </c>
      <c r="T33" s="15" t="s">
        <v>216</v>
      </c>
      <c r="U33" s="15" t="s">
        <v>217</v>
      </c>
      <c r="V33" s="39" t="s">
        <v>63</v>
      </c>
      <c r="W33" s="39" t="s">
        <v>63</v>
      </c>
      <c r="X33" s="39" t="s">
        <v>63</v>
      </c>
      <c r="Y33" s="39" t="s">
        <v>64</v>
      </c>
      <c r="Z33" s="39" t="s">
        <v>63</v>
      </c>
      <c r="AA33" s="39">
        <f t="shared" si="6"/>
        <v>1</v>
      </c>
      <c r="AB33" s="109">
        <v>0.97389999999999999</v>
      </c>
      <c r="AC33" s="55">
        <f>IF(AB33/AA33&gt;100%,100%,AB33/AA33)</f>
        <v>0.97389999999999999</v>
      </c>
      <c r="AD33" s="49" t="s">
        <v>280</v>
      </c>
      <c r="AE33" s="49" t="s">
        <v>279</v>
      </c>
      <c r="AF33" s="16">
        <f t="shared" si="1"/>
        <v>1</v>
      </c>
      <c r="AG33" s="110"/>
      <c r="AH33" s="111"/>
      <c r="AI33" s="15"/>
      <c r="AJ33" s="15"/>
      <c r="AK33" s="16">
        <f t="shared" si="2"/>
        <v>1</v>
      </c>
      <c r="AL33" s="110"/>
      <c r="AM33" s="111"/>
      <c r="AN33" s="15"/>
      <c r="AO33" s="15"/>
      <c r="AP33" s="40">
        <f t="shared" si="3"/>
        <v>1</v>
      </c>
      <c r="AQ33" s="55">
        <f>(97.39%*33.3%)</f>
        <v>0.32430869999999995</v>
      </c>
      <c r="AR33" s="41">
        <f t="shared" si="4"/>
        <v>0.32430869999999995</v>
      </c>
      <c r="AS33" s="49" t="s">
        <v>280</v>
      </c>
    </row>
    <row r="34" spans="1:45" ht="105" x14ac:dyDescent="0.25">
      <c r="A34" s="15">
        <v>7</v>
      </c>
      <c r="B34" s="15" t="s">
        <v>185</v>
      </c>
      <c r="C34" s="15" t="s">
        <v>186</v>
      </c>
      <c r="D34" s="15" t="s">
        <v>218</v>
      </c>
      <c r="E34" s="16">
        <v>0.04</v>
      </c>
      <c r="F34" s="15" t="s">
        <v>188</v>
      </c>
      <c r="G34" s="15" t="s">
        <v>219</v>
      </c>
      <c r="H34" s="15" t="s">
        <v>220</v>
      </c>
      <c r="I34" s="15"/>
      <c r="J34" s="17" t="s">
        <v>191</v>
      </c>
      <c r="K34" s="17" t="s">
        <v>221</v>
      </c>
      <c r="L34" s="19">
        <v>0</v>
      </c>
      <c r="M34" s="20">
        <v>1</v>
      </c>
      <c r="N34" s="20">
        <v>1</v>
      </c>
      <c r="O34" s="20">
        <v>0</v>
      </c>
      <c r="P34" s="20">
        <v>1</v>
      </c>
      <c r="Q34" s="15" t="s">
        <v>88</v>
      </c>
      <c r="R34" s="15" t="s">
        <v>222</v>
      </c>
      <c r="S34" s="15" t="s">
        <v>223</v>
      </c>
      <c r="T34" s="15" t="s">
        <v>203</v>
      </c>
      <c r="U34" s="15" t="s">
        <v>223</v>
      </c>
      <c r="V34" s="39" t="s">
        <v>63</v>
      </c>
      <c r="W34" s="39" t="s">
        <v>63</v>
      </c>
      <c r="X34" s="39" t="s">
        <v>63</v>
      </c>
      <c r="Y34" s="39" t="s">
        <v>64</v>
      </c>
      <c r="Z34" s="39" t="s">
        <v>63</v>
      </c>
      <c r="AA34" s="39">
        <f t="shared" si="6"/>
        <v>1</v>
      </c>
      <c r="AB34" s="109">
        <v>1</v>
      </c>
      <c r="AC34" s="55">
        <f>IF(AB34/AA34&gt;100%,100%,AB34/AA34)</f>
        <v>1</v>
      </c>
      <c r="AD34" s="49" t="s">
        <v>224</v>
      </c>
      <c r="AE34" s="49" t="s">
        <v>225</v>
      </c>
      <c r="AF34" s="16">
        <f t="shared" si="1"/>
        <v>1</v>
      </c>
      <c r="AG34" s="110"/>
      <c r="AH34" s="111"/>
      <c r="AI34" s="15"/>
      <c r="AJ34" s="15"/>
      <c r="AK34" s="16">
        <f t="shared" si="2"/>
        <v>0</v>
      </c>
      <c r="AL34" s="110"/>
      <c r="AM34" s="111"/>
      <c r="AN34" s="15"/>
      <c r="AO34" s="15"/>
      <c r="AP34" s="40">
        <f t="shared" si="3"/>
        <v>1</v>
      </c>
      <c r="AQ34" s="40">
        <v>0.5</v>
      </c>
      <c r="AR34" s="41">
        <f t="shared" si="4"/>
        <v>0.5</v>
      </c>
      <c r="AS34" s="49" t="s">
        <v>224</v>
      </c>
    </row>
    <row r="35" spans="1:45" ht="120" x14ac:dyDescent="0.25">
      <c r="A35" s="15">
        <v>5</v>
      </c>
      <c r="B35" s="15" t="s">
        <v>226</v>
      </c>
      <c r="C35" s="15" t="s">
        <v>227</v>
      </c>
      <c r="D35" s="15" t="s">
        <v>228</v>
      </c>
      <c r="E35" s="16">
        <v>0.04</v>
      </c>
      <c r="F35" s="15" t="s">
        <v>188</v>
      </c>
      <c r="G35" s="15" t="s">
        <v>229</v>
      </c>
      <c r="H35" s="15" t="s">
        <v>230</v>
      </c>
      <c r="I35" s="15"/>
      <c r="J35" s="17" t="s">
        <v>231</v>
      </c>
      <c r="K35" s="17" t="s">
        <v>232</v>
      </c>
      <c r="L35" s="18">
        <v>0.33</v>
      </c>
      <c r="M35" s="18">
        <v>0.67</v>
      </c>
      <c r="N35" s="18">
        <v>1</v>
      </c>
      <c r="O35" s="18">
        <v>0</v>
      </c>
      <c r="P35" s="18">
        <v>1</v>
      </c>
      <c r="Q35" s="15" t="s">
        <v>88</v>
      </c>
      <c r="R35" s="15" t="s">
        <v>233</v>
      </c>
      <c r="S35" s="15" t="s">
        <v>234</v>
      </c>
      <c r="T35" s="15" t="s">
        <v>235</v>
      </c>
      <c r="U35" s="15" t="s">
        <v>234</v>
      </c>
      <c r="V35" s="39">
        <f>L35</f>
        <v>0.33</v>
      </c>
      <c r="W35" s="41">
        <v>0.90920000000000001</v>
      </c>
      <c r="X35" s="41">
        <v>0.90920000000000001</v>
      </c>
      <c r="Y35" s="49" t="s">
        <v>236</v>
      </c>
      <c r="Z35" s="49" t="s">
        <v>237</v>
      </c>
      <c r="AA35" s="39">
        <f t="shared" si="6"/>
        <v>0.67</v>
      </c>
      <c r="AB35" s="109">
        <v>0.96099999999999997</v>
      </c>
      <c r="AC35" s="55">
        <f>IF(AB35/AA35&gt;100%,100%,AB35/AA35)</f>
        <v>1</v>
      </c>
      <c r="AD35" s="49" t="s">
        <v>239</v>
      </c>
      <c r="AE35" s="49" t="s">
        <v>283</v>
      </c>
      <c r="AF35" s="16">
        <f t="shared" si="1"/>
        <v>1</v>
      </c>
      <c r="AG35" s="110"/>
      <c r="AH35" s="111"/>
      <c r="AI35" s="15"/>
      <c r="AJ35" s="15"/>
      <c r="AK35" s="16">
        <f t="shared" si="2"/>
        <v>0</v>
      </c>
      <c r="AL35" s="110"/>
      <c r="AM35" s="111"/>
      <c r="AN35" s="15"/>
      <c r="AO35" s="15"/>
      <c r="AP35" s="40">
        <f t="shared" si="3"/>
        <v>1</v>
      </c>
      <c r="AQ35" s="109">
        <v>0.96099999999999997</v>
      </c>
      <c r="AR35" s="41">
        <f t="shared" si="4"/>
        <v>0.96099999999999997</v>
      </c>
      <c r="AS35" s="49" t="s">
        <v>238</v>
      </c>
    </row>
    <row r="36" spans="1:45" s="33" customFormat="1" ht="15.75" x14ac:dyDescent="0.25">
      <c r="A36" s="12"/>
      <c r="B36" s="12"/>
      <c r="C36" s="12"/>
      <c r="D36" s="21" t="s">
        <v>240</v>
      </c>
      <c r="E36" s="22">
        <f>SUM(E31:E35)</f>
        <v>0.2</v>
      </c>
      <c r="F36" s="21"/>
      <c r="G36" s="21"/>
      <c r="H36" s="21"/>
      <c r="I36" s="21"/>
      <c r="J36" s="21"/>
      <c r="K36" s="21"/>
      <c r="L36" s="23">
        <f>AVERAGE(L32:L35)</f>
        <v>0.33250000000000002</v>
      </c>
      <c r="M36" s="23">
        <f>AVERAGE(M32:M35)</f>
        <v>0.91749999999999998</v>
      </c>
      <c r="N36" s="23">
        <f>AVERAGE(N32:N35)</f>
        <v>1</v>
      </c>
      <c r="O36" s="23">
        <f>AVERAGE(O32:O35)</f>
        <v>0.5</v>
      </c>
      <c r="P36" s="23">
        <f>AVERAGE(P32:P35)</f>
        <v>1</v>
      </c>
      <c r="Q36" s="21"/>
      <c r="R36" s="12"/>
      <c r="S36" s="12"/>
      <c r="T36" s="12"/>
      <c r="U36" s="12"/>
      <c r="V36" s="42"/>
      <c r="W36" s="42"/>
      <c r="X36" s="42">
        <f>AVERAGE(X31:X35)*20%</f>
        <v>0.19092000000000001</v>
      </c>
      <c r="Y36" s="48"/>
      <c r="Z36" s="48"/>
      <c r="AA36" s="66"/>
      <c r="AB36" s="112"/>
      <c r="AC36" s="113">
        <f>AVERAGE(AC31:AC35)*20%</f>
        <v>0.19545600000000002</v>
      </c>
      <c r="AD36" s="59"/>
      <c r="AE36" s="59"/>
      <c r="AF36" s="23"/>
      <c r="AG36" s="114"/>
      <c r="AH36" s="115" t="e">
        <f>AVERAGE(AH31:AH35)*20%</f>
        <v>#DIV/0!</v>
      </c>
      <c r="AI36" s="12"/>
      <c r="AJ36" s="12"/>
      <c r="AK36" s="23"/>
      <c r="AL36" s="114"/>
      <c r="AM36" s="115" t="e">
        <f>AVERAGE(AM31:AM35)*20%</f>
        <v>#DIV/0!</v>
      </c>
      <c r="AN36" s="12"/>
      <c r="AO36" s="12"/>
      <c r="AP36" s="42"/>
      <c r="AQ36" s="42"/>
      <c r="AR36" s="69">
        <f>AVERAGE(AR31:AR35)*20%</f>
        <v>0.10966234800000002</v>
      </c>
      <c r="AS36" s="48"/>
    </row>
    <row r="37" spans="1:45" s="34" customFormat="1" ht="18.75" x14ac:dyDescent="0.3">
      <c r="A37" s="24"/>
      <c r="B37" s="24"/>
      <c r="C37" s="24"/>
      <c r="D37" s="25" t="s">
        <v>241</v>
      </c>
      <c r="E37" s="26">
        <f>E36+E30</f>
        <v>1.0000000000000002</v>
      </c>
      <c r="F37" s="24"/>
      <c r="G37" s="24"/>
      <c r="H37" s="24"/>
      <c r="I37" s="24"/>
      <c r="J37" s="24"/>
      <c r="K37" s="24"/>
      <c r="L37" s="27">
        <f>L36*$E$36</f>
        <v>6.6500000000000004E-2</v>
      </c>
      <c r="M37" s="27">
        <f>M36*$E$36</f>
        <v>0.1835</v>
      </c>
      <c r="N37" s="27">
        <f>N36*$E$36</f>
        <v>0.2</v>
      </c>
      <c r="O37" s="27">
        <f>O36*$E$36</f>
        <v>0.1</v>
      </c>
      <c r="P37" s="27">
        <f>P36*$E$36</f>
        <v>0.2</v>
      </c>
      <c r="Q37" s="24"/>
      <c r="R37" s="24"/>
      <c r="S37" s="24"/>
      <c r="T37" s="24"/>
      <c r="U37" s="24"/>
      <c r="V37" s="43"/>
      <c r="W37" s="43"/>
      <c r="X37" s="52">
        <f>X30+X36</f>
        <v>0.65785520467836256</v>
      </c>
      <c r="Y37" s="50"/>
      <c r="Z37" s="50"/>
      <c r="AA37" s="67"/>
      <c r="AB37" s="116"/>
      <c r="AC37" s="117">
        <f>AC30+AC36</f>
        <v>0.77309188163958287</v>
      </c>
      <c r="AD37" s="60"/>
      <c r="AE37" s="60"/>
      <c r="AF37" s="27"/>
      <c r="AG37" s="118"/>
      <c r="AH37" s="119" t="e">
        <f>AH30+AH36</f>
        <v>#DIV/0!</v>
      </c>
      <c r="AI37" s="24"/>
      <c r="AJ37" s="24"/>
      <c r="AK37" s="27"/>
      <c r="AL37" s="118"/>
      <c r="AM37" s="119" t="e">
        <f>AM30+AM36</f>
        <v>#DIV/0!</v>
      </c>
      <c r="AN37" s="24"/>
      <c r="AO37" s="24"/>
      <c r="AP37" s="43"/>
      <c r="AQ37" s="43"/>
      <c r="AR37" s="70">
        <f>AR30+AR36</f>
        <v>0.39048945085448117</v>
      </c>
      <c r="AS37" s="50"/>
    </row>
  </sheetData>
  <sheetProtection sheet="1" objects="1" scenarios="1" formatColumns="0" formatRows="0" selectLockedCells="1" autoFilter="0" selectUnlockedCells="1"/>
  <mergeCells count="24">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s>
  <dataValidations count="4">
    <dataValidation allowBlank="1" showInputMessage="1" showErrorMessage="1" error="Escriba un texto " promptTitle="Cualquier contenido" sqref="F13:F29"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 sqref="Y15:Y29"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2" xr:uid="{00000000-0002-0000-0000-000002000000}">
      <formula1>2500</formula1>
    </dataValidation>
    <dataValidation type="textLength" operator="lessThanOrEqual" allowBlank="1" showInputMessage="1" showErrorMessage="1" error="Por favor ingresar menos de 2.500 caracteres, incluyendo espacios." sqref="W32:X32 Z15:Z29 Z35 W35:X35 Z32 W15:X29" xr:uid="{00000000-0002-0000-0000-000003000000}">
      <formula1>2500</formula1>
    </dataValidation>
  </dataValidations>
  <hyperlinks>
    <hyperlink ref="AE33" r:id="rId1" xr:uid="{38E38900-B403-4F44-9FBB-750D6124E5B4}"/>
  </hyperlinks>
  <pageMargins left="0.7" right="0.7" top="0.75" bottom="0.75" header="0.3" footer="0.3"/>
  <pageSetup paperSize="9" scale="43" orientation="portrait" r:id="rId2"/>
  <colBreaks count="1" manualBreakCount="1">
    <brk id="12" max="1048575" man="1"/>
  </colBreaks>
  <ignoredErrors>
    <ignoredError sqref="M36:P36"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Teusaquillo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2021-08-12T14:23:11Z</dcterms:modified>
  <cp:category/>
  <cp:contentStatus/>
</cp:coreProperties>
</file>